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5045" windowHeight="11640" tabRatio="773"/>
  </bookViews>
  <sheets>
    <sheet name="prostý nosník" sheetId="64" r:id="rId1"/>
  </sheets>
  <definedNames>
    <definedName name="_xlnm.Print_Titles" localSheetId="0">'prostý nosník'!$1:$2</definedName>
    <definedName name="_xlnm.Print_Area" localSheetId="0">'prostý nosník'!$A$1:$H$121</definedName>
  </definedNames>
  <calcPr calcId="145621"/>
</workbook>
</file>

<file path=xl/calcChain.xml><?xml version="1.0" encoding="utf-8"?>
<calcChain xmlns="http://schemas.openxmlformats.org/spreadsheetml/2006/main">
  <c r="G60" i="64" l="1"/>
  <c r="G121" i="64"/>
  <c r="G63" i="64"/>
  <c r="G7" i="64"/>
  <c r="G6" i="64"/>
  <c r="G14" i="64" s="1"/>
  <c r="F38" i="64" s="1"/>
  <c r="F76" i="64"/>
  <c r="F71" i="64"/>
  <c r="E18" i="64"/>
  <c r="G17" i="64"/>
  <c r="G18" i="64" s="1"/>
  <c r="G16" i="64"/>
  <c r="G11" i="64"/>
  <c r="G33" i="64"/>
  <c r="G69" i="64" s="1"/>
  <c r="G32" i="64"/>
  <c r="G12" i="64"/>
  <c r="G46" i="64"/>
  <c r="G49" i="64" s="1"/>
  <c r="G10" i="64"/>
  <c r="G9" i="64"/>
  <c r="G26" i="64" l="1"/>
  <c r="G36" i="64" s="1"/>
  <c r="D38" i="64" s="1"/>
  <c r="G25" i="64"/>
  <c r="G67" i="64"/>
  <c r="G74" i="64" s="1"/>
  <c r="D76" i="64" s="1"/>
  <c r="D77" i="64" s="1"/>
  <c r="G13" i="64"/>
  <c r="G52" i="64"/>
  <c r="G54" i="64" s="1"/>
  <c r="F55" i="64" s="1"/>
  <c r="G50" i="64"/>
  <c r="G44" i="64"/>
  <c r="D55" i="64" s="1"/>
  <c r="G38" i="64"/>
  <c r="D39" i="64"/>
  <c r="D71" i="64" l="1"/>
  <c r="G71" i="64" s="1"/>
  <c r="D56" i="64"/>
  <c r="G55" i="64"/>
  <c r="G76" i="64"/>
</calcChain>
</file>

<file path=xl/sharedStrings.xml><?xml version="1.0" encoding="utf-8"?>
<sst xmlns="http://schemas.openxmlformats.org/spreadsheetml/2006/main" count="139" uniqueCount="116">
  <si>
    <t>Vlastnosti materiálů:</t>
  </si>
  <si>
    <t>modifikační součinitel pro třídy vlhkosti a trvání zatížení</t>
  </si>
  <si>
    <t>třída trvání zatížení</t>
  </si>
  <si>
    <t>Charakteristické hodnoty pevností pro rostlé dřevo:</t>
  </si>
  <si>
    <t>modul pružnosti</t>
  </si>
  <si>
    <t>Návrhové hodnoty pevností pro rostlé dřevo:</t>
  </si>
  <si>
    <t>MPa</t>
  </si>
  <si>
    <t>-</t>
  </si>
  <si>
    <t>m</t>
  </si>
  <si>
    <t>Průřez:</t>
  </si>
  <si>
    <t>mm</t>
  </si>
  <si>
    <t>moment setrvačnosti</t>
  </si>
  <si>
    <t>mm4</t>
  </si>
  <si>
    <t>kN</t>
  </si>
  <si>
    <t>šířka</t>
  </si>
  <si>
    <t>výška</t>
  </si>
  <si>
    <t>b</t>
  </si>
  <si>
    <t>h</t>
  </si>
  <si>
    <t>L</t>
  </si>
  <si>
    <t>ohyb</t>
  </si>
  <si>
    <t>průřezový modul</t>
  </si>
  <si>
    <t>mm3</t>
  </si>
  <si>
    <t>normálová napětí za ohybu</t>
  </si>
  <si>
    <t>kNm</t>
  </si>
  <si>
    <t>Vnitřní síly:</t>
  </si>
  <si>
    <t>smyk</t>
  </si>
  <si>
    <t>maximální ohybový moment</t>
  </si>
  <si>
    <t>maximální posouvající síla</t>
  </si>
  <si>
    <t>Posouzení na ohyb (nosník není zajištěn proti příčné a torzní stabilitě):</t>
  </si>
  <si>
    <t>kritické napětí za ohybu</t>
  </si>
  <si>
    <t>poměrná štíhlost</t>
  </si>
  <si>
    <t>redukovaná návrhová pevnost</t>
  </si>
  <si>
    <t>Posouzení na průhyb:</t>
  </si>
  <si>
    <t>součinitel zvětšení deformace v čase (dotvarování a vlhkost)</t>
  </si>
  <si>
    <t>konečný průhyb od stálého a nahodilého zatížení</t>
  </si>
  <si>
    <t>průhyb od stálého zatížení</t>
  </si>
  <si>
    <t>průhyb od proměnného zatížení</t>
  </si>
  <si>
    <r>
      <t>σ</t>
    </r>
    <r>
      <rPr>
        <vertAlign val="subscript"/>
        <sz val="10"/>
        <rFont val="Arial"/>
        <family val="2"/>
        <charset val="238"/>
      </rPr>
      <t xml:space="preserve">m,d </t>
    </r>
    <r>
      <rPr>
        <sz val="10"/>
        <rFont val="Arial"/>
        <family val="2"/>
        <charset val="238"/>
      </rPr>
      <t>= M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/W</t>
    </r>
  </si>
  <si>
    <r>
      <t>k</t>
    </r>
    <r>
      <rPr>
        <vertAlign val="subscript"/>
        <sz val="10"/>
        <rFont val="Arial"/>
        <family val="2"/>
        <charset val="238"/>
      </rPr>
      <t>mod</t>
    </r>
  </si>
  <si>
    <t>třída pevnosti</t>
  </si>
  <si>
    <t xml:space="preserve">Posouzení na smyk </t>
  </si>
  <si>
    <t>Mpa</t>
  </si>
  <si>
    <t>smykové napětí (pro obdelníkový průřez)</t>
  </si>
  <si>
    <t>dílčí součinitel pro vlastnosti materiálu</t>
  </si>
  <si>
    <r>
      <t>γ</t>
    </r>
    <r>
      <rPr>
        <vertAlign val="subscript"/>
        <sz val="10"/>
        <rFont val="Arial"/>
        <family val="2"/>
        <charset val="238"/>
      </rPr>
      <t>M</t>
    </r>
  </si>
  <si>
    <r>
      <t>k</t>
    </r>
    <r>
      <rPr>
        <vertAlign val="subscript"/>
        <sz val="10"/>
        <rFont val="Arial"/>
        <family val="2"/>
        <charset val="238"/>
      </rPr>
      <t>cr</t>
    </r>
  </si>
  <si>
    <t>součinitel výsušných trhlin</t>
  </si>
  <si>
    <r>
      <t>σ</t>
    </r>
    <r>
      <rPr>
        <vertAlign val="subscript"/>
        <sz val="10"/>
        <rFont val="Arial"/>
        <family val="2"/>
        <charset val="238"/>
      </rPr>
      <t>m,d</t>
    </r>
  </si>
  <si>
    <r>
      <t>σ</t>
    </r>
    <r>
      <rPr>
        <vertAlign val="subscript"/>
        <sz val="10"/>
        <rFont val="Arial"/>
        <family val="2"/>
        <charset val="238"/>
      </rPr>
      <t>m,crit</t>
    </r>
  </si>
  <si>
    <t>(obdélníkový průřez, jehličnaté dřevo)</t>
  </si>
  <si>
    <r>
      <t>λ</t>
    </r>
    <r>
      <rPr>
        <vertAlign val="subscript"/>
        <sz val="10"/>
        <rFont val="Arial"/>
        <family val="2"/>
        <charset val="238"/>
      </rPr>
      <t>rel,m</t>
    </r>
  </si>
  <si>
    <r>
      <t>k</t>
    </r>
    <r>
      <rPr>
        <vertAlign val="subscript"/>
        <sz val="10"/>
        <rFont val="Arial"/>
        <family val="2"/>
        <charset val="238"/>
      </rPr>
      <t>crit</t>
    </r>
  </si>
  <si>
    <r>
      <t>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 xml:space="preserve"> f</t>
    </r>
    <r>
      <rPr>
        <vertAlign val="subscript"/>
        <sz val="10"/>
        <rFont val="Arial"/>
        <family val="2"/>
        <charset val="238"/>
      </rPr>
      <t>m,d</t>
    </r>
  </si>
  <si>
    <r>
      <t>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>=</t>
    </r>
  </si>
  <si>
    <t xml:space="preserve">součinitel příčné </t>
  </si>
  <si>
    <t>a torzní stability</t>
  </si>
  <si>
    <r>
      <t>1,56 - 0,75λ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 (0,75 &lt; 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≤ 1,4)</t>
    </r>
  </si>
  <si>
    <r>
      <t>1/λ</t>
    </r>
    <r>
      <rPr>
        <vertAlign val="superscript"/>
        <sz val="10"/>
        <rFont val="Arial"/>
        <family val="2"/>
        <charset val="238"/>
      </rPr>
      <t>2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             (1,4 &lt; 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>)</t>
    </r>
  </si>
  <si>
    <t>součinitel pro kvazistálou hodnotu proměnného zatížení</t>
  </si>
  <si>
    <t>C22</t>
  </si>
  <si>
    <r>
      <t>X</t>
    </r>
    <r>
      <rPr>
        <vertAlign val="subscript"/>
        <sz val="10"/>
        <rFont val="Arial"/>
        <family val="2"/>
        <charset val="238"/>
      </rPr>
      <t>m,d</t>
    </r>
    <r>
      <rPr>
        <sz val="10"/>
        <rFont val="Arial"/>
        <family val="2"/>
        <charset val="238"/>
      </rPr>
      <t xml:space="preserve"> = k</t>
    </r>
    <r>
      <rPr>
        <vertAlign val="subscript"/>
        <sz val="10"/>
        <rFont val="Arial"/>
        <family val="2"/>
        <charset val="238"/>
      </rPr>
      <t>mod</t>
    </r>
    <r>
      <rPr>
        <sz val="10"/>
        <rFont val="Arial"/>
        <family val="2"/>
        <charset val="238"/>
      </rPr>
      <t xml:space="preserve"> * X</t>
    </r>
    <r>
      <rPr>
        <vertAlign val="subscript"/>
        <sz val="10"/>
        <rFont val="Arial"/>
        <family val="2"/>
        <charset val="238"/>
      </rPr>
      <t>m,k</t>
    </r>
    <r>
      <rPr>
        <sz val="10"/>
        <rFont val="Arial"/>
        <family val="2"/>
        <charset val="238"/>
      </rPr>
      <t>/γ</t>
    </r>
    <r>
      <rPr>
        <vertAlign val="subscript"/>
        <sz val="10"/>
        <rFont val="Arial"/>
        <family val="2"/>
        <charset val="238"/>
      </rPr>
      <t>M</t>
    </r>
  </si>
  <si>
    <r>
      <t>L</t>
    </r>
    <r>
      <rPr>
        <vertAlign val="subscript"/>
        <sz val="10"/>
        <rFont val="Arial"/>
        <family val="2"/>
        <charset val="238"/>
      </rPr>
      <t>ef</t>
    </r>
  </si>
  <si>
    <t>Zatížení</t>
  </si>
  <si>
    <t>kN/m</t>
  </si>
  <si>
    <r>
      <t>σ</t>
    </r>
    <r>
      <rPr>
        <vertAlign val="subscript"/>
        <sz val="10"/>
        <rFont val="Arial"/>
        <family val="2"/>
        <charset val="238"/>
      </rPr>
      <t>m,crit</t>
    </r>
    <r>
      <rPr>
        <sz val="10"/>
        <rFont val="Arial"/>
        <family val="2"/>
        <charset val="238"/>
      </rPr>
      <t xml:space="preserve"> = (0,78*b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*E</t>
    </r>
    <r>
      <rPr>
        <vertAlign val="subscript"/>
        <sz val="10"/>
        <rFont val="Arial"/>
        <family val="2"/>
        <charset val="238"/>
      </rPr>
      <t>0,05</t>
    </r>
    <r>
      <rPr>
        <sz val="10"/>
        <rFont val="Arial"/>
        <family val="2"/>
        <charset val="238"/>
      </rPr>
      <t>)/(h*l</t>
    </r>
    <r>
      <rPr>
        <vertAlign val="subscript"/>
        <sz val="10"/>
        <rFont val="Arial"/>
        <family val="2"/>
        <charset val="238"/>
      </rPr>
      <t>ef</t>
    </r>
    <r>
      <rPr>
        <sz val="10"/>
        <rFont val="Arial"/>
        <family val="2"/>
        <charset val="238"/>
      </rPr>
      <t>)</t>
    </r>
  </si>
  <si>
    <r>
      <t>f</t>
    </r>
    <r>
      <rPr>
        <vertAlign val="subscript"/>
        <sz val="10"/>
        <rFont val="Arial"/>
        <family val="2"/>
        <charset val="238"/>
      </rPr>
      <t>m,k</t>
    </r>
  </si>
  <si>
    <r>
      <t>f</t>
    </r>
    <r>
      <rPr>
        <vertAlign val="subscript"/>
        <sz val="10"/>
        <rFont val="Arial"/>
        <family val="2"/>
        <charset val="238"/>
      </rPr>
      <t>v,d</t>
    </r>
  </si>
  <si>
    <r>
      <t>E</t>
    </r>
    <r>
      <rPr>
        <vertAlign val="subscript"/>
        <sz val="10"/>
        <rFont val="Arial"/>
        <family val="2"/>
        <charset val="238"/>
      </rPr>
      <t>0,05</t>
    </r>
  </si>
  <si>
    <r>
      <t>f</t>
    </r>
    <r>
      <rPr>
        <vertAlign val="subscript"/>
        <sz val="10"/>
        <rFont val="Arial"/>
        <family val="2"/>
        <charset val="238"/>
      </rPr>
      <t>m,d</t>
    </r>
  </si>
  <si>
    <r>
      <t>f</t>
    </r>
    <r>
      <rPr>
        <vertAlign val="subscript"/>
        <sz val="10"/>
        <rFont val="Arial"/>
        <family val="2"/>
        <charset val="238"/>
      </rPr>
      <t>v,k</t>
    </r>
  </si>
  <si>
    <r>
      <t>λ</t>
    </r>
    <r>
      <rPr>
        <vertAlign val="subscript"/>
        <sz val="10"/>
        <rFont val="Arial"/>
        <family val="2"/>
        <charset val="238"/>
      </rPr>
      <t xml:space="preserve">rel,m </t>
    </r>
    <r>
      <rPr>
        <sz val="10"/>
        <rFont val="Arial"/>
        <family val="2"/>
        <charset val="238"/>
      </rPr>
      <t>= √(f</t>
    </r>
    <r>
      <rPr>
        <vertAlign val="subscript"/>
        <sz val="10"/>
        <rFont val="Arial"/>
        <family val="2"/>
        <charset val="238"/>
      </rPr>
      <t>m,k</t>
    </r>
    <r>
      <rPr>
        <sz val="10"/>
        <rFont val="Arial"/>
        <family val="2"/>
        <charset val="238"/>
      </rPr>
      <t>/σ</t>
    </r>
    <r>
      <rPr>
        <vertAlign val="subscript"/>
        <sz val="10"/>
        <rFont val="Arial"/>
        <family val="2"/>
        <charset val="238"/>
      </rPr>
      <t>m,crit</t>
    </r>
    <r>
      <rPr>
        <sz val="10"/>
        <rFont val="Arial"/>
        <family val="2"/>
        <charset val="238"/>
      </rPr>
      <t>)</t>
    </r>
  </si>
  <si>
    <r>
      <t>1                       (λ</t>
    </r>
    <r>
      <rPr>
        <vertAlign val="subscript"/>
        <sz val="10"/>
        <rFont val="Arial"/>
        <family val="2"/>
        <charset val="238"/>
      </rPr>
      <t>rel,m</t>
    </r>
    <r>
      <rPr>
        <sz val="10"/>
        <rFont val="Arial"/>
        <family val="2"/>
        <charset val="238"/>
      </rPr>
      <t xml:space="preserve"> ≤ 0,75)</t>
    </r>
  </si>
  <si>
    <r>
      <t>Τ</t>
    </r>
    <r>
      <rPr>
        <vertAlign val="subscript"/>
        <sz val="10"/>
        <rFont val="Arial"/>
        <family val="2"/>
        <charset val="238"/>
      </rPr>
      <t>v,d</t>
    </r>
    <r>
      <rPr>
        <sz val="10"/>
        <rFont val="Arial"/>
        <family val="2"/>
        <charset val="238"/>
      </rPr>
      <t xml:space="preserve"> ≤ f</t>
    </r>
    <r>
      <rPr>
        <vertAlign val="subscript"/>
        <sz val="10"/>
        <rFont val="Arial"/>
        <family val="2"/>
        <charset val="238"/>
      </rPr>
      <t>v,d</t>
    </r>
  </si>
  <si>
    <r>
      <t>w</t>
    </r>
    <r>
      <rPr>
        <vertAlign val="subscript"/>
        <sz val="10"/>
        <rFont val="Arial"/>
        <family val="2"/>
        <charset val="238"/>
      </rPr>
      <t>inst</t>
    </r>
    <r>
      <rPr>
        <sz val="10"/>
        <rFont val="Arial"/>
        <family val="2"/>
        <charset val="238"/>
      </rPr>
      <t xml:space="preserve"> ≤ l/300</t>
    </r>
  </si>
  <si>
    <r>
      <t>w</t>
    </r>
    <r>
      <rPr>
        <vertAlign val="subscript"/>
        <sz val="10"/>
        <rFont val="Arial"/>
        <family val="2"/>
        <charset val="238"/>
      </rPr>
      <t>net,fin</t>
    </r>
    <r>
      <rPr>
        <sz val="10"/>
        <rFont val="Arial"/>
        <family val="2"/>
        <charset val="238"/>
      </rPr>
      <t xml:space="preserve"> = w</t>
    </r>
    <r>
      <rPr>
        <vertAlign val="subscript"/>
        <sz val="10"/>
        <rFont val="Arial"/>
        <family val="2"/>
        <charset val="238"/>
      </rPr>
      <t>1,inst</t>
    </r>
    <r>
      <rPr>
        <sz val="10"/>
        <rFont val="Arial"/>
        <family val="2"/>
        <charset val="238"/>
      </rPr>
      <t>(1+k</t>
    </r>
    <r>
      <rPr>
        <vertAlign val="subscript"/>
        <sz val="10"/>
        <rFont val="Arial"/>
        <family val="2"/>
        <charset val="238"/>
      </rPr>
      <t>1,def</t>
    </r>
    <r>
      <rPr>
        <sz val="10"/>
        <rFont val="Arial"/>
        <family val="2"/>
        <charset val="238"/>
      </rPr>
      <t>) + w</t>
    </r>
    <r>
      <rPr>
        <vertAlign val="subscript"/>
        <sz val="10"/>
        <rFont val="Arial"/>
        <family val="2"/>
        <charset val="238"/>
      </rPr>
      <t>2,inst</t>
    </r>
    <r>
      <rPr>
        <sz val="10"/>
        <rFont val="Arial"/>
        <family val="2"/>
        <charset val="238"/>
      </rPr>
      <t>(1+ψ</t>
    </r>
    <r>
      <rPr>
        <vertAlign val="subscript"/>
        <sz val="10"/>
        <rFont val="Arial"/>
        <family val="2"/>
        <charset val="238"/>
      </rPr>
      <t>2,1</t>
    </r>
    <r>
      <rPr>
        <sz val="10"/>
        <rFont val="Arial"/>
        <family val="2"/>
        <charset val="238"/>
      </rPr>
      <t>k</t>
    </r>
    <r>
      <rPr>
        <vertAlign val="subscript"/>
        <sz val="10"/>
        <rFont val="Arial"/>
        <family val="2"/>
        <charset val="238"/>
      </rPr>
      <t>2,def</t>
    </r>
    <r>
      <rPr>
        <sz val="10"/>
        <rFont val="Arial"/>
        <family val="2"/>
        <charset val="238"/>
      </rPr>
      <t>)</t>
    </r>
  </si>
  <si>
    <r>
      <t>k</t>
    </r>
    <r>
      <rPr>
        <vertAlign val="subscript"/>
        <sz val="10"/>
        <rFont val="Arial"/>
        <family val="2"/>
        <charset val="238"/>
      </rPr>
      <t>1,def</t>
    </r>
  </si>
  <si>
    <r>
      <t>k</t>
    </r>
    <r>
      <rPr>
        <vertAlign val="subscript"/>
        <sz val="10"/>
        <rFont val="Arial"/>
        <family val="2"/>
        <charset val="238"/>
      </rPr>
      <t>2,def</t>
    </r>
  </si>
  <si>
    <r>
      <t>ψ</t>
    </r>
    <r>
      <rPr>
        <vertAlign val="subscript"/>
        <sz val="10"/>
        <rFont val="Arial"/>
        <family val="2"/>
        <charset val="238"/>
      </rPr>
      <t>2,1</t>
    </r>
  </si>
  <si>
    <r>
      <t>w</t>
    </r>
    <r>
      <rPr>
        <vertAlign val="subscript"/>
        <sz val="10"/>
        <rFont val="Arial"/>
        <family val="2"/>
        <charset val="238"/>
      </rPr>
      <t>net,fin</t>
    </r>
    <r>
      <rPr>
        <sz val="10"/>
        <rFont val="Arial"/>
        <family val="2"/>
        <charset val="238"/>
      </rPr>
      <t xml:space="preserve"> ≤ l/250</t>
    </r>
  </si>
  <si>
    <r>
      <t>σ</t>
    </r>
    <r>
      <rPr>
        <vertAlign val="subscript"/>
        <sz val="10"/>
        <rFont val="Arial"/>
        <family val="2"/>
        <charset val="238"/>
      </rPr>
      <t>m,d</t>
    </r>
    <r>
      <rPr>
        <sz val="10"/>
        <rFont val="Arial"/>
        <family val="2"/>
        <charset val="238"/>
      </rPr>
      <t xml:space="preserve"> ≤ k</t>
    </r>
    <r>
      <rPr>
        <vertAlign val="subscript"/>
        <sz val="10"/>
        <rFont val="Arial"/>
        <family val="2"/>
        <charset val="238"/>
      </rPr>
      <t>crit</t>
    </r>
    <r>
      <rPr>
        <sz val="10"/>
        <rFont val="Arial"/>
        <family val="2"/>
        <charset val="238"/>
      </rPr>
      <t xml:space="preserve"> f</t>
    </r>
    <r>
      <rPr>
        <vertAlign val="subscript"/>
        <sz val="10"/>
        <rFont val="Arial"/>
        <family val="2"/>
        <charset val="238"/>
      </rPr>
      <t>m,d</t>
    </r>
  </si>
  <si>
    <r>
      <t>E</t>
    </r>
    <r>
      <rPr>
        <vertAlign val="subscript"/>
        <sz val="10"/>
        <rFont val="Arial"/>
        <family val="2"/>
        <charset val="238"/>
      </rPr>
      <t>0,mean</t>
    </r>
  </si>
  <si>
    <r>
      <t>Τ</t>
    </r>
    <r>
      <rPr>
        <vertAlign val="subscript"/>
        <sz val="10"/>
        <rFont val="Arial"/>
        <family val="2"/>
        <charset val="238"/>
      </rPr>
      <t>v,d</t>
    </r>
    <r>
      <rPr>
        <sz val="10"/>
        <rFont val="Arial"/>
        <family val="2"/>
        <charset val="238"/>
      </rPr>
      <t xml:space="preserve"> = 3V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>/(2A*k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)</t>
    </r>
  </si>
  <si>
    <t>zajištěna příčná a torzní stabilita v délce</t>
  </si>
  <si>
    <r>
      <t>γ</t>
    </r>
    <r>
      <rPr>
        <vertAlign val="subscript"/>
        <sz val="10"/>
        <rFont val="Arial"/>
        <family val="2"/>
        <charset val="238"/>
      </rPr>
      <t>F</t>
    </r>
  </si>
  <si>
    <t>zatížení celkem (G +  Q)</t>
  </si>
  <si>
    <t>rozpětí nosníku</t>
  </si>
  <si>
    <t>kategorie A - obytné plochy</t>
  </si>
  <si>
    <t>třída provozu - vnitřní prostředí</t>
  </si>
  <si>
    <t>G</t>
  </si>
  <si>
    <t>Q</t>
  </si>
  <si>
    <t>rovnoměrné stálé</t>
  </si>
  <si>
    <t>rovnoměrné proměnné</t>
  </si>
  <si>
    <r>
      <t>W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 xml:space="preserve"> = 1/6*b*h</t>
    </r>
    <r>
      <rPr>
        <vertAlign val="superscript"/>
        <sz val="10"/>
        <rFont val="Arial"/>
        <family val="2"/>
        <charset val="238"/>
      </rPr>
      <t>2</t>
    </r>
  </si>
  <si>
    <r>
      <t>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 xml:space="preserve"> = 1/12*b*h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</si>
  <si>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 xml:space="preserve"> = 1/8*(g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+q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)*L</t>
    </r>
    <r>
      <rPr>
        <vertAlign val="superscript"/>
        <sz val="10"/>
        <rFont val="Arial"/>
        <family val="2"/>
        <charset val="238"/>
      </rPr>
      <t>2</t>
    </r>
  </si>
  <si>
    <r>
      <t>V</t>
    </r>
    <r>
      <rPr>
        <vertAlign val="subscript"/>
        <sz val="10"/>
        <rFont val="Arial"/>
        <family val="2"/>
        <charset val="238"/>
      </rPr>
      <t>E,d</t>
    </r>
    <r>
      <rPr>
        <sz val="10"/>
        <rFont val="Arial"/>
        <family val="2"/>
        <charset val="238"/>
      </rPr>
      <t xml:space="preserve"> = 1/2*(g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+q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)*L</t>
    </r>
  </si>
  <si>
    <r>
      <t>charakteristické X</t>
    </r>
    <r>
      <rPr>
        <vertAlign val="subscript"/>
        <sz val="10"/>
        <rFont val="Arial"/>
        <family val="2"/>
        <charset val="238"/>
      </rPr>
      <t>k</t>
    </r>
  </si>
  <si>
    <r>
      <t>návrhové X</t>
    </r>
    <r>
      <rPr>
        <vertAlign val="subscript"/>
        <sz val="10"/>
        <rFont val="Arial"/>
        <family val="2"/>
        <charset val="238"/>
      </rPr>
      <t>d</t>
    </r>
  </si>
  <si>
    <r>
      <t>Τ</t>
    </r>
    <r>
      <rPr>
        <vertAlign val="subscript"/>
        <sz val="10"/>
        <rFont val="Arial"/>
        <family val="2"/>
        <charset val="238"/>
      </rPr>
      <t xml:space="preserve">v,d </t>
    </r>
  </si>
  <si>
    <r>
      <t>w</t>
    </r>
    <r>
      <rPr>
        <vertAlign val="subscript"/>
        <sz val="10"/>
        <rFont val="Arial"/>
        <family val="2"/>
        <charset val="238"/>
      </rPr>
      <t>inst,1</t>
    </r>
    <r>
      <rPr>
        <sz val="10"/>
        <rFont val="Arial"/>
        <family val="2"/>
        <charset val="238"/>
      </rPr>
      <t xml:space="preserve"> = 5*gk*L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/(384*E</t>
    </r>
    <r>
      <rPr>
        <vertAlign val="subscript"/>
        <sz val="10"/>
        <rFont val="Arial"/>
        <family val="2"/>
        <charset val="238"/>
      </rPr>
      <t>0,mean</t>
    </r>
    <r>
      <rPr>
        <sz val="10"/>
        <rFont val="Arial"/>
        <family val="2"/>
        <charset val="238"/>
      </rPr>
      <t>*I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>)</t>
    </r>
  </si>
  <si>
    <r>
      <t>w</t>
    </r>
    <r>
      <rPr>
        <vertAlign val="subscript"/>
        <sz val="10"/>
        <rFont val="Arial"/>
        <family val="2"/>
        <charset val="238"/>
      </rPr>
      <t>inst,2</t>
    </r>
    <r>
      <rPr>
        <sz val="10"/>
        <rFont val="Arial"/>
        <family val="2"/>
        <charset val="238"/>
      </rPr>
      <t xml:space="preserve"> = 5*qk*L</t>
    </r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/(384*E</t>
    </r>
    <r>
      <rPr>
        <vertAlign val="subscript"/>
        <sz val="10"/>
        <rFont val="Arial"/>
        <family val="2"/>
        <charset val="238"/>
      </rPr>
      <t>0,mean</t>
    </r>
    <r>
      <rPr>
        <sz val="10"/>
        <rFont val="Arial"/>
        <family val="2"/>
        <charset val="238"/>
      </rPr>
      <t>*I</t>
    </r>
    <r>
      <rPr>
        <vertAlign val="subscript"/>
        <sz val="10"/>
        <rFont val="Arial"/>
        <family val="2"/>
        <charset val="238"/>
      </rPr>
      <t>y</t>
    </r>
    <r>
      <rPr>
        <sz val="10"/>
        <rFont val="Arial"/>
        <family val="2"/>
        <charset val="238"/>
      </rPr>
      <t>)</t>
    </r>
  </si>
  <si>
    <t>Posouzení prostého nosníku ze dřeva na ohyb a průhyb</t>
  </si>
  <si>
    <t>editovatelné pole</t>
  </si>
  <si>
    <t>X</t>
  </si>
  <si>
    <t>kategorie proměnného dominantního zatížení</t>
  </si>
  <si>
    <t>Poznámky:</t>
  </si>
  <si>
    <r>
      <t xml:space="preserve">Za využití tohoto výpočetního nástroje je plně odpovědná osoba, která vystavila tento dokument. 
</t>
    </r>
    <r>
      <rPr>
        <b/>
        <sz val="9"/>
        <color indexed="63"/>
        <rFont val="Arial"/>
        <family val="2"/>
        <charset val="238"/>
      </rPr>
      <t>Bez podpisu odpovědné osoby je protokol neplatný !</t>
    </r>
  </si>
  <si>
    <t>Použité normy:</t>
  </si>
  <si>
    <t>ČSN EN 1995-1-1</t>
  </si>
  <si>
    <t>Eurokód 5: Navrhování dřevěných konstrukcí</t>
  </si>
  <si>
    <t>ČSN 73 1702</t>
  </si>
  <si>
    <t>Navrhování, výpočet a posuzování dřevěných stavebních konstrukcí - Obecná pravidla a pravidla pro pozemní stavby</t>
  </si>
  <si>
    <t>Poznámka:</t>
  </si>
  <si>
    <t>© STATIC Solution 2013, Autor: Ing. Tomáš Fremr</t>
  </si>
  <si>
    <t xml:space="preserve">Vytištěno dne: </t>
  </si>
  <si>
    <t>Střednědobé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</si>
</sst>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2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36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sz val="9"/>
      <color theme="1" tint="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12" fillId="2" borderId="0" xfId="3" applyFont="1" applyFill="1" applyAlignment="1" applyProtection="1">
      <alignment horizontal="center"/>
      <protection hidden="1"/>
    </xf>
    <xf numFmtId="0" fontId="9" fillId="3" borderId="1" xfId="2" applyFont="1" applyFill="1" applyBorder="1" applyAlignment="1" applyProtection="1">
      <alignment vertical="center"/>
      <protection hidden="1"/>
    </xf>
    <xf numFmtId="0" fontId="9" fillId="3" borderId="2" xfId="2" applyFont="1" applyFill="1" applyBorder="1" applyAlignment="1" applyProtection="1">
      <alignment vertical="center"/>
      <protection hidden="1"/>
    </xf>
    <xf numFmtId="0" fontId="16" fillId="3" borderId="2" xfId="2" applyFont="1" applyFill="1" applyBorder="1" applyAlignment="1" applyProtection="1">
      <alignment vertical="center"/>
      <protection hidden="1"/>
    </xf>
    <xf numFmtId="0" fontId="16" fillId="3" borderId="3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Protection="1"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3" fillId="4" borderId="0" xfId="2" applyFont="1" applyFill="1" applyBorder="1" applyAlignment="1" applyProtection="1">
      <alignment horizontal="center" vertical="center"/>
      <protection hidden="1"/>
    </xf>
    <xf numFmtId="0" fontId="3" fillId="5" borderId="0" xfId="2" applyFont="1" applyFill="1" applyBorder="1" applyProtection="1">
      <protection hidden="1"/>
    </xf>
    <xf numFmtId="0" fontId="4" fillId="5" borderId="0" xfId="2" applyFont="1" applyFill="1" applyBorder="1" applyProtection="1">
      <protection hidden="1"/>
    </xf>
    <xf numFmtId="0" fontId="3" fillId="5" borderId="0" xfId="2" applyFont="1" applyFill="1" applyBorder="1" applyAlignment="1" applyProtection="1">
      <alignment horizontal="center"/>
      <protection hidden="1"/>
    </xf>
    <xf numFmtId="0" fontId="3" fillId="5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164" fontId="3" fillId="2" borderId="0" xfId="2" applyNumberFormat="1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right" vertical="center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left" vertical="center"/>
      <protection locked="0"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0" fontId="3" fillId="2" borderId="0" xfId="2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4" xfId="2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3" fillId="4" borderId="4" xfId="2" applyFont="1" applyFill="1" applyBorder="1" applyAlignment="1" applyProtection="1">
      <alignment horizontal="center"/>
      <protection hidden="1"/>
    </xf>
    <xf numFmtId="0" fontId="3" fillId="2" borderId="4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Alignment="1" applyProtection="1">
      <alignment horizontal="right" vertical="center"/>
      <protection hidden="1"/>
    </xf>
    <xf numFmtId="0" fontId="3" fillId="2" borderId="0" xfId="2" applyFont="1" applyFill="1" applyAlignment="1" applyProtection="1">
      <alignment horizontal="right"/>
      <protection hidden="1"/>
    </xf>
    <xf numFmtId="164" fontId="3" fillId="2" borderId="0" xfId="2" applyNumberFormat="1" applyFont="1" applyFill="1" applyBorder="1" applyProtection="1">
      <protection hidden="1"/>
    </xf>
    <xf numFmtId="0" fontId="3" fillId="2" borderId="0" xfId="2" applyFont="1" applyFill="1" applyAlignment="1" applyProtection="1">
      <alignment horizontal="left"/>
      <protection hidden="1"/>
    </xf>
    <xf numFmtId="166" fontId="3" fillId="2" borderId="0" xfId="2" applyNumberFormat="1" applyFont="1" applyFill="1" applyBorder="1" applyAlignment="1" applyProtection="1">
      <alignment horizontal="center"/>
      <protection hidden="1"/>
    </xf>
    <xf numFmtId="0" fontId="3" fillId="2" borderId="4" xfId="2" applyFont="1" applyFill="1" applyBorder="1" applyAlignment="1" applyProtection="1">
      <alignment horizontal="left"/>
      <protection hidden="1"/>
    </xf>
    <xf numFmtId="0" fontId="3" fillId="2" borderId="4" xfId="2" applyFont="1" applyFill="1" applyBorder="1" applyAlignment="1" applyProtection="1">
      <alignment horizontal="right" vertical="center"/>
      <protection hidden="1"/>
    </xf>
    <xf numFmtId="165" fontId="3" fillId="2" borderId="4" xfId="2" applyNumberFormat="1" applyFont="1" applyFill="1" applyBorder="1" applyAlignment="1" applyProtection="1">
      <alignment horizontal="center"/>
      <protection hidden="1"/>
    </xf>
    <xf numFmtId="2" fontId="3" fillId="2" borderId="0" xfId="2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165" fontId="3" fillId="4" borderId="5" xfId="0" applyNumberFormat="1" applyFont="1" applyFill="1" applyBorder="1" applyAlignment="1" applyProtection="1">
      <alignment horizontal="center"/>
      <protection hidden="1"/>
    </xf>
    <xf numFmtId="2" fontId="3" fillId="2" borderId="5" xfId="0" applyNumberFormat="1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165" fontId="4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3" fillId="5" borderId="0" xfId="2" applyFont="1" applyFill="1" applyBorder="1" applyAlignment="1" applyProtection="1">
      <alignment vertical="center"/>
      <protection hidden="1"/>
    </xf>
    <xf numFmtId="0" fontId="3" fillId="5" borderId="0" xfId="2" applyFont="1" applyFill="1" applyProtection="1">
      <protection hidden="1"/>
    </xf>
    <xf numFmtId="165" fontId="3" fillId="5" borderId="0" xfId="2" applyNumberFormat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right"/>
      <protection hidden="1"/>
    </xf>
    <xf numFmtId="0" fontId="3" fillId="2" borderId="0" xfId="2" applyFont="1" applyFill="1" applyAlignment="1" applyProtection="1">
      <alignment horizontal="center" vertical="center"/>
      <protection hidden="1"/>
    </xf>
    <xf numFmtId="165" fontId="3" fillId="4" borderId="0" xfId="2" applyNumberFormat="1" applyFont="1" applyFill="1" applyBorder="1" applyAlignment="1" applyProtection="1">
      <alignment horizontal="center"/>
      <protection hidden="1"/>
    </xf>
    <xf numFmtId="14" fontId="3" fillId="2" borderId="0" xfId="2" applyNumberFormat="1" applyFont="1" applyFill="1" applyBorder="1" applyAlignment="1" applyProtection="1">
      <protection hidden="1"/>
    </xf>
    <xf numFmtId="165" fontId="3" fillId="2" borderId="0" xfId="2" applyNumberFormat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vertical="center" wrapText="1"/>
      <protection hidden="1"/>
    </xf>
    <xf numFmtId="0" fontId="3" fillId="2" borderId="0" xfId="2" applyFont="1" applyFill="1" applyProtection="1">
      <protection hidden="1"/>
    </xf>
    <xf numFmtId="0" fontId="4" fillId="2" borderId="0" xfId="2" applyFont="1" applyFill="1" applyBorder="1" applyAlignment="1" applyProtection="1">
      <protection hidden="1"/>
    </xf>
    <xf numFmtId="14" fontId="3" fillId="2" borderId="0" xfId="2" applyNumberFormat="1" applyFont="1" applyFill="1" applyBorder="1" applyAlignment="1" applyProtection="1">
      <alignment horizontal="right" vertical="center"/>
      <protection hidden="1"/>
    </xf>
    <xf numFmtId="0" fontId="4" fillId="4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Protection="1">
      <protection hidden="1"/>
    </xf>
    <xf numFmtId="2" fontId="3" fillId="2" borderId="0" xfId="2" applyNumberFormat="1" applyFont="1" applyFill="1" applyBorder="1" applyAlignment="1" applyProtection="1">
      <alignment horizontal="left" vertical="center"/>
      <protection hidden="1"/>
    </xf>
    <xf numFmtId="1" fontId="3" fillId="2" borderId="0" xfId="2" applyNumberFormat="1" applyFont="1" applyFill="1" applyBorder="1" applyAlignment="1" applyProtection="1">
      <alignment horizontal="center" vertical="center"/>
      <protection hidden="1"/>
    </xf>
    <xf numFmtId="49" fontId="3" fillId="2" borderId="0" xfId="2" applyNumberFormat="1" applyFont="1" applyFill="1" applyBorder="1" applyAlignment="1" applyProtection="1">
      <alignment horizontal="right" vertical="center"/>
      <protection hidden="1"/>
    </xf>
    <xf numFmtId="0" fontId="3" fillId="2" borderId="0" xfId="2" applyFont="1" applyFill="1" applyBorder="1" applyAlignment="1" applyProtection="1">
      <alignment horizontal="left" indent="1"/>
      <protection hidden="1"/>
    </xf>
    <xf numFmtId="0" fontId="15" fillId="2" borderId="0" xfId="2" quotePrefix="1" applyFont="1" applyFill="1" applyBorder="1" applyAlignment="1" applyProtection="1">
      <alignment horizontal="center"/>
      <protection hidden="1"/>
    </xf>
    <xf numFmtId="49" fontId="3" fillId="2" borderId="0" xfId="2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/>
      <protection hidden="1"/>
    </xf>
    <xf numFmtId="0" fontId="10" fillId="3" borderId="0" xfId="2" applyFont="1" applyFill="1" applyBorder="1" applyProtection="1">
      <protection hidden="1"/>
    </xf>
    <xf numFmtId="0" fontId="3" fillId="3" borderId="0" xfId="2" applyFont="1" applyFill="1" applyBorder="1" applyAlignment="1" applyProtection="1">
      <alignment vertical="center"/>
      <protection hidden="1"/>
    </xf>
    <xf numFmtId="0" fontId="3" fillId="3" borderId="0" xfId="2" applyFont="1" applyFill="1" applyBorder="1" applyProtection="1">
      <protection hidden="1"/>
    </xf>
    <xf numFmtId="0" fontId="3" fillId="3" borderId="0" xfId="2" applyFont="1" applyFill="1" applyBorder="1" applyAlignment="1" applyProtection="1">
      <alignment horizontal="center"/>
      <protection hidden="1"/>
    </xf>
    <xf numFmtId="165" fontId="3" fillId="3" borderId="0" xfId="2" applyNumberFormat="1" applyFont="1" applyFill="1" applyBorder="1" applyAlignment="1" applyProtection="1">
      <alignment horizontal="center"/>
      <protection hidden="1"/>
    </xf>
    <xf numFmtId="0" fontId="3" fillId="2" borderId="0" xfId="2" quotePrefix="1" applyFont="1" applyFill="1" applyBorder="1" applyAlignment="1" applyProtection="1">
      <alignment horizontal="center"/>
      <protection hidden="1"/>
    </xf>
    <xf numFmtId="2" fontId="3" fillId="2" borderId="0" xfId="2" applyNumberFormat="1" applyFont="1" applyFill="1" applyBorder="1" applyAlignment="1" applyProtection="1">
      <alignment horizontal="center" vertical="center"/>
      <protection hidden="1"/>
    </xf>
    <xf numFmtId="0" fontId="8" fillId="2" borderId="0" xfId="3" applyFont="1" applyFill="1" applyAlignment="1" applyProtection="1">
      <alignment horizontal="center"/>
      <protection hidden="1"/>
    </xf>
    <xf numFmtId="2" fontId="4" fillId="2" borderId="5" xfId="2" applyNumberFormat="1" applyFont="1" applyFill="1" applyBorder="1" applyAlignment="1" applyProtection="1">
      <alignment horizontal="center"/>
      <protection hidden="1"/>
    </xf>
    <xf numFmtId="0" fontId="3" fillId="2" borderId="5" xfId="2" applyFont="1" applyFill="1" applyBorder="1" applyAlignment="1" applyProtection="1">
      <alignment horizontal="center" vertical="center"/>
      <protection hidden="1"/>
    </xf>
    <xf numFmtId="0" fontId="4" fillId="2" borderId="5" xfId="2" applyFont="1" applyFill="1" applyBorder="1" applyAlignment="1" applyProtection="1">
      <alignment horizontal="left"/>
      <protection hidden="1"/>
    </xf>
    <xf numFmtId="0" fontId="14" fillId="2" borderId="0" xfId="2" applyFont="1" applyFill="1" applyBorder="1" applyAlignment="1" applyProtection="1">
      <alignment horizontal="left" indent="1"/>
      <protection hidden="1"/>
    </xf>
    <xf numFmtId="0" fontId="4" fillId="2" borderId="0" xfId="2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protection hidden="1"/>
    </xf>
    <xf numFmtId="0" fontId="3" fillId="3" borderId="0" xfId="2" applyFont="1" applyFill="1" applyProtection="1">
      <protection hidden="1"/>
    </xf>
    <xf numFmtId="2" fontId="3" fillId="4" borderId="0" xfId="2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2" fontId="3" fillId="2" borderId="0" xfId="2" applyNumberFormat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2" fontId="3" fillId="2" borderId="0" xfId="2" applyNumberFormat="1" applyFont="1" applyFill="1" applyBorder="1" applyAlignment="1" applyProtection="1">
      <alignment horizontal="left"/>
      <protection hidden="1"/>
    </xf>
    <xf numFmtId="0" fontId="3" fillId="2" borderId="6" xfId="2" applyFont="1" applyFill="1" applyBorder="1" applyAlignment="1" applyProtection="1">
      <alignment vertical="top"/>
      <protection hidden="1"/>
    </xf>
    <xf numFmtId="0" fontId="3" fillId="2" borderId="7" xfId="2" applyFont="1" applyFill="1" applyBorder="1" applyProtection="1">
      <protection hidden="1"/>
    </xf>
    <xf numFmtId="0" fontId="3" fillId="2" borderId="6" xfId="2" applyFont="1" applyFill="1" applyBorder="1" applyProtection="1">
      <protection hidden="1"/>
    </xf>
    <xf numFmtId="0" fontId="3" fillId="2" borderId="7" xfId="2" applyFont="1" applyFill="1" applyBorder="1" applyAlignment="1" applyProtection="1">
      <alignment vertical="center"/>
      <protection hidden="1"/>
    </xf>
    <xf numFmtId="2" fontId="5" fillId="2" borderId="0" xfId="2" applyNumberFormat="1" applyFont="1" applyFill="1" applyBorder="1" applyAlignment="1" applyProtection="1">
      <alignment horizontal="center" vertical="top"/>
      <protection hidden="1"/>
    </xf>
    <xf numFmtId="0" fontId="4" fillId="2" borderId="0" xfId="2" applyFont="1" applyFill="1" applyBorder="1" applyAlignment="1" applyProtection="1">
      <alignment horizontal="left" vertical="center"/>
      <protection hidden="1"/>
    </xf>
    <xf numFmtId="2" fontId="4" fillId="2" borderId="0" xfId="2" applyNumberFormat="1" applyFont="1" applyFill="1" applyBorder="1" applyAlignment="1" applyProtection="1">
      <alignment horizontal="center"/>
      <protection hidden="1"/>
    </xf>
    <xf numFmtId="0" fontId="13" fillId="2" borderId="0" xfId="2" applyFont="1" applyFill="1" applyBorder="1" applyAlignment="1" applyProtection="1">
      <alignment horizontal="left"/>
      <protection hidden="1"/>
    </xf>
    <xf numFmtId="165" fontId="4" fillId="2" borderId="5" xfId="2" applyNumberFormat="1" applyFont="1" applyFill="1" applyBorder="1" applyAlignment="1" applyProtection="1">
      <alignment horizontal="center"/>
      <protection hidden="1"/>
    </xf>
    <xf numFmtId="0" fontId="3" fillId="2" borderId="8" xfId="2" applyFont="1" applyFill="1" applyBorder="1" applyProtection="1">
      <protection hidden="1"/>
    </xf>
    <xf numFmtId="0" fontId="18" fillId="2" borderId="0" xfId="2" applyFont="1" applyFill="1" applyBorder="1" applyProtection="1">
      <protection hidden="1"/>
    </xf>
    <xf numFmtId="0" fontId="19" fillId="2" borderId="0" xfId="2" applyFont="1" applyFill="1" applyBorder="1" applyAlignment="1" applyProtection="1">
      <alignment vertical="top" wrapText="1"/>
      <protection hidden="1"/>
    </xf>
    <xf numFmtId="0" fontId="14" fillId="2" borderId="0" xfId="2" applyFont="1" applyFill="1" applyBorder="1" applyProtection="1">
      <protection hidden="1"/>
    </xf>
    <xf numFmtId="14" fontId="14" fillId="2" borderId="0" xfId="2" applyNumberFormat="1" applyFont="1" applyFill="1" applyBorder="1" applyAlignment="1" applyProtection="1">
      <alignment horizontal="center"/>
      <protection hidden="1"/>
    </xf>
    <xf numFmtId="0" fontId="15" fillId="2" borderId="0" xfId="2" applyFont="1" applyFill="1" applyBorder="1" applyAlignment="1" applyProtection="1">
      <alignment horizontal="center" vertical="center" wrapText="1"/>
      <protection hidden="1"/>
    </xf>
    <xf numFmtId="0" fontId="19" fillId="2" borderId="0" xfId="2" applyFont="1" applyFill="1" applyBorder="1" applyAlignment="1" applyProtection="1">
      <alignment horizontal="left" vertical="top" wrapText="1"/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0" fontId="15" fillId="2" borderId="0" xfId="2" applyFont="1" applyFill="1" applyBorder="1" applyAlignment="1" applyProtection="1">
      <alignment horizontal="left" vertical="center" wrapText="1"/>
      <protection hidden="1"/>
    </xf>
    <xf numFmtId="0" fontId="15" fillId="2" borderId="0" xfId="2" applyFont="1" applyFill="1" applyBorder="1" applyAlignment="1" applyProtection="1">
      <alignment horizontal="center" vertical="center"/>
      <protection hidden="1"/>
    </xf>
  </cellXfs>
  <cellStyles count="4">
    <cellStyle name="Normální" xfId="0" builtinId="0"/>
    <cellStyle name="normální 2" xfId="1"/>
    <cellStyle name="normální 3" xfId="2"/>
    <cellStyle name="normální_Honza - zkouska vypoctu" xfId="3"/>
  </cellStyles>
  <dxfs count="4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114300</xdr:rowOff>
    </xdr:from>
    <xdr:to>
      <xdr:col>3</xdr:col>
      <xdr:colOff>628650</xdr:colOff>
      <xdr:row>24</xdr:row>
      <xdr:rowOff>28575</xdr:rowOff>
    </xdr:to>
    <xdr:grpSp>
      <xdr:nvGrpSpPr>
        <xdr:cNvPr id="1150" name="Skupina 97302"/>
        <xdr:cNvGrpSpPr>
          <a:grpSpLocks/>
        </xdr:cNvGrpSpPr>
      </xdr:nvGrpSpPr>
      <xdr:grpSpPr bwMode="auto">
        <a:xfrm>
          <a:off x="266700" y="3733800"/>
          <a:ext cx="2266950" cy="561975"/>
          <a:chOff x="267514" y="3733800"/>
          <a:chExt cx="2265731" cy="563405"/>
        </a:xfrm>
      </xdr:grpSpPr>
      <xdr:sp macro="" textlink="">
        <xdr:nvSpPr>
          <xdr:cNvPr id="2" name="Obdélník 1"/>
          <xdr:cNvSpPr/>
        </xdr:nvSpPr>
        <xdr:spPr>
          <a:xfrm>
            <a:off x="343673" y="3733800"/>
            <a:ext cx="2075333" cy="200534"/>
          </a:xfrm>
          <a:prstGeom prst="rect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cxnSp macro="">
        <xdr:nvCxnSpPr>
          <xdr:cNvPr id="4" name="Přímá spojnice 3"/>
          <xdr:cNvCxnSpPr/>
        </xdr:nvCxnSpPr>
        <xdr:spPr>
          <a:xfrm>
            <a:off x="343673" y="3934334"/>
            <a:ext cx="2075333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Přímá spojnice se šipkou 5"/>
          <xdr:cNvCxnSpPr/>
        </xdr:nvCxnSpPr>
        <xdr:spPr>
          <a:xfrm>
            <a:off x="2066771" y="3743349"/>
            <a:ext cx="0" cy="181436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nice se šipkou 7"/>
          <xdr:cNvCxnSpPr/>
        </xdr:nvCxnSpPr>
        <xdr:spPr>
          <a:xfrm>
            <a:off x="2209569" y="3743349"/>
            <a:ext cx="0" cy="181436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Přímá spojnice se šipkou 8"/>
          <xdr:cNvCxnSpPr/>
        </xdr:nvCxnSpPr>
        <xdr:spPr>
          <a:xfrm>
            <a:off x="2352367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Přímá spojnice se šipkou 9"/>
          <xdr:cNvCxnSpPr/>
        </xdr:nvCxnSpPr>
        <xdr:spPr>
          <a:xfrm>
            <a:off x="1923973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Přímá spojnice se šipkou 10"/>
          <xdr:cNvCxnSpPr/>
        </xdr:nvCxnSpPr>
        <xdr:spPr>
          <a:xfrm>
            <a:off x="1781175" y="3733800"/>
            <a:ext cx="0" cy="190985"/>
          </a:xfrm>
          <a:prstGeom prst="straightConnector1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Rovnoramenný trojúhelník 6"/>
          <xdr:cNvSpPr/>
        </xdr:nvSpPr>
        <xdr:spPr>
          <a:xfrm>
            <a:off x="267514" y="3934334"/>
            <a:ext cx="161838" cy="95492"/>
          </a:xfrm>
          <a:prstGeom prst="triangl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sp macro="" textlink="">
        <xdr:nvSpPr>
          <xdr:cNvPr id="13" name="Rovnoramenný trojúhelník 12"/>
          <xdr:cNvSpPr/>
        </xdr:nvSpPr>
        <xdr:spPr>
          <a:xfrm>
            <a:off x="2333328" y="3924785"/>
            <a:ext cx="161838" cy="95492"/>
          </a:xfrm>
          <a:prstGeom prst="triangl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cxnSp macro="">
        <xdr:nvCxnSpPr>
          <xdr:cNvPr id="14" name="Přímá spojnice 13"/>
          <xdr:cNvCxnSpPr/>
        </xdr:nvCxnSpPr>
        <xdr:spPr>
          <a:xfrm>
            <a:off x="2304768" y="4058474"/>
            <a:ext cx="228477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Přímá spojnice 15"/>
          <xdr:cNvCxnSpPr/>
        </xdr:nvCxnSpPr>
        <xdr:spPr>
          <a:xfrm>
            <a:off x="343673" y="4106220"/>
            <a:ext cx="0" cy="190985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Přímá spojnice 17"/>
          <xdr:cNvCxnSpPr/>
        </xdr:nvCxnSpPr>
        <xdr:spPr>
          <a:xfrm>
            <a:off x="2409487" y="4106220"/>
            <a:ext cx="0" cy="190985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Přímá spojnice 18"/>
          <xdr:cNvCxnSpPr/>
        </xdr:nvCxnSpPr>
        <xdr:spPr>
          <a:xfrm>
            <a:off x="343673" y="4220811"/>
            <a:ext cx="2065814" cy="0"/>
          </a:xfrm>
          <a:prstGeom prst="line">
            <a:avLst/>
          </a:prstGeom>
          <a:ln w="63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TextovéPole 19"/>
          <xdr:cNvSpPr txBox="1"/>
        </xdr:nvSpPr>
        <xdr:spPr>
          <a:xfrm>
            <a:off x="1248061" y="4001179"/>
            <a:ext cx="314156" cy="190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900">
                <a:latin typeface="Arial" pitchFamily="34" charset="0"/>
                <a:cs typeface="Arial" pitchFamily="34" charset="0"/>
              </a:rPr>
              <a:t>L</a:t>
            </a:r>
          </a:p>
        </xdr:txBody>
      </xdr:sp>
      <xdr:cxnSp macro="">
        <xdr:nvCxnSpPr>
          <xdr:cNvPr id="24" name="Přímá spojnice 23"/>
          <xdr:cNvCxnSpPr/>
        </xdr:nvCxnSpPr>
        <xdr:spPr>
          <a:xfrm flipV="1">
            <a:off x="296074" y="4173065"/>
            <a:ext cx="104719" cy="954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Přímá spojnice 26"/>
          <xdr:cNvCxnSpPr/>
        </xdr:nvCxnSpPr>
        <xdr:spPr>
          <a:xfrm flipV="1">
            <a:off x="2352367" y="4182614"/>
            <a:ext cx="104719" cy="8594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85725</xdr:colOff>
      <xdr:row>27</xdr:row>
      <xdr:rowOff>133350</xdr:rowOff>
    </xdr:from>
    <xdr:to>
      <xdr:col>2</xdr:col>
      <xdr:colOff>438150</xdr:colOff>
      <xdr:row>33</xdr:row>
      <xdr:rowOff>123825</xdr:rowOff>
    </xdr:to>
    <xdr:grpSp>
      <xdr:nvGrpSpPr>
        <xdr:cNvPr id="1151" name="Skupina 97301"/>
        <xdr:cNvGrpSpPr>
          <a:grpSpLocks/>
        </xdr:cNvGrpSpPr>
      </xdr:nvGrpSpPr>
      <xdr:grpSpPr bwMode="auto">
        <a:xfrm>
          <a:off x="914400" y="4867275"/>
          <a:ext cx="952500" cy="1038225"/>
          <a:chOff x="1502744" y="4909898"/>
          <a:chExt cx="949194" cy="1048618"/>
        </a:xfrm>
      </xdr:grpSpPr>
      <xdr:sp macro="" textlink="">
        <xdr:nvSpPr>
          <xdr:cNvPr id="26" name="Obdélník 25"/>
          <xdr:cNvSpPr/>
        </xdr:nvSpPr>
        <xdr:spPr>
          <a:xfrm>
            <a:off x="1597663" y="5150407"/>
            <a:ext cx="427137" cy="557980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grpSp>
        <xdr:nvGrpSpPr>
          <xdr:cNvPr id="1153" name="Skupina 97298"/>
          <xdr:cNvGrpSpPr>
            <a:grpSpLocks/>
          </xdr:cNvGrpSpPr>
        </xdr:nvGrpSpPr>
        <xdr:grpSpPr bwMode="auto">
          <a:xfrm>
            <a:off x="1566316" y="5724287"/>
            <a:ext cx="498948" cy="234229"/>
            <a:chOff x="1566316" y="5724287"/>
            <a:chExt cx="498948" cy="234229"/>
          </a:xfrm>
        </xdr:grpSpPr>
        <xdr:cxnSp macro="">
          <xdr:nvCxnSpPr>
            <xdr:cNvPr id="97286" name="Přímá spojnice 97285"/>
            <xdr:cNvCxnSpPr/>
          </xdr:nvCxnSpPr>
          <xdr:spPr>
            <a:xfrm>
              <a:off x="1597664" y="5785350"/>
              <a:ext cx="0" cy="173166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Přímá spojnice 38"/>
            <xdr:cNvCxnSpPr/>
          </xdr:nvCxnSpPr>
          <xdr:spPr>
            <a:xfrm>
              <a:off x="2034293" y="5785350"/>
              <a:ext cx="0" cy="173166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8" name="Přímá spojnice 97287"/>
            <xdr:cNvCxnSpPr/>
          </xdr:nvCxnSpPr>
          <xdr:spPr>
            <a:xfrm>
              <a:off x="1578680" y="5910414"/>
              <a:ext cx="474597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4" name="Přímá spojnice 97293"/>
            <xdr:cNvCxnSpPr/>
          </xdr:nvCxnSpPr>
          <xdr:spPr>
            <a:xfrm flipV="1">
              <a:off x="1569188" y="5891174"/>
              <a:ext cx="56952" cy="4810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Přímá spojnice 48"/>
            <xdr:cNvCxnSpPr/>
          </xdr:nvCxnSpPr>
          <xdr:spPr>
            <a:xfrm flipV="1">
              <a:off x="2005817" y="5881553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7297" name="TextovéPole 97296"/>
            <xdr:cNvSpPr txBox="1"/>
          </xdr:nvSpPr>
          <xdr:spPr>
            <a:xfrm>
              <a:off x="1683091" y="5727628"/>
              <a:ext cx="256282" cy="2020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b</a:t>
              </a:r>
            </a:p>
          </xdr:txBody>
        </xdr:sp>
      </xdr:grpSp>
      <xdr:grpSp>
        <xdr:nvGrpSpPr>
          <xdr:cNvPr id="1154" name="Skupina 97297"/>
          <xdr:cNvGrpSpPr>
            <a:grpSpLocks/>
          </xdr:cNvGrpSpPr>
        </xdr:nvGrpSpPr>
        <xdr:grpSpPr bwMode="auto">
          <a:xfrm>
            <a:off x="2192180" y="5113507"/>
            <a:ext cx="259758" cy="617138"/>
            <a:chOff x="2192180" y="5113507"/>
            <a:chExt cx="259758" cy="617138"/>
          </a:xfrm>
        </xdr:grpSpPr>
        <xdr:cxnSp macro="">
          <xdr:nvCxnSpPr>
            <xdr:cNvPr id="97290" name="Přímá spojnice 97289"/>
            <xdr:cNvCxnSpPr/>
          </xdr:nvCxnSpPr>
          <xdr:spPr>
            <a:xfrm>
              <a:off x="2233624" y="5140786"/>
              <a:ext cx="218314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Přímá spojnice 43"/>
            <xdr:cNvCxnSpPr/>
          </xdr:nvCxnSpPr>
          <xdr:spPr>
            <a:xfrm>
              <a:off x="2233624" y="5698767"/>
              <a:ext cx="218314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2" name="Přímá spojnice 97291"/>
            <xdr:cNvCxnSpPr/>
          </xdr:nvCxnSpPr>
          <xdr:spPr>
            <a:xfrm>
              <a:off x="2366511" y="5121546"/>
              <a:ext cx="0" cy="606082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96" name="Přímá spojnice 97295"/>
            <xdr:cNvCxnSpPr/>
          </xdr:nvCxnSpPr>
          <xdr:spPr>
            <a:xfrm>
              <a:off x="2338035" y="5111925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Přímá spojnice 51"/>
            <xdr:cNvCxnSpPr/>
          </xdr:nvCxnSpPr>
          <xdr:spPr>
            <a:xfrm>
              <a:off x="2338035" y="5669906"/>
              <a:ext cx="56952" cy="57722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" name="TextovéPole 53"/>
            <xdr:cNvSpPr txBox="1"/>
          </xdr:nvSpPr>
          <xdr:spPr>
            <a:xfrm rot="16200000">
              <a:off x="2170192" y="5368278"/>
              <a:ext cx="259750" cy="2088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h</a:t>
              </a:r>
            </a:p>
          </xdr:txBody>
        </xdr:sp>
      </xdr:grpSp>
      <xdr:grpSp>
        <xdr:nvGrpSpPr>
          <xdr:cNvPr id="1155" name="Skupina 97299"/>
          <xdr:cNvGrpSpPr>
            <a:grpSpLocks/>
          </xdr:cNvGrpSpPr>
        </xdr:nvGrpSpPr>
        <xdr:grpSpPr bwMode="auto">
          <a:xfrm>
            <a:off x="1502744" y="5433060"/>
            <a:ext cx="766827" cy="223361"/>
            <a:chOff x="1502744" y="5433060"/>
            <a:chExt cx="766827" cy="223361"/>
          </a:xfrm>
        </xdr:grpSpPr>
        <xdr:cxnSp macro="">
          <xdr:nvCxnSpPr>
            <xdr:cNvPr id="29" name="Přímá spojnice 28"/>
            <xdr:cNvCxnSpPr/>
          </xdr:nvCxnSpPr>
          <xdr:spPr>
            <a:xfrm>
              <a:off x="1502744" y="5429397"/>
              <a:ext cx="626468" cy="0"/>
            </a:xfrm>
            <a:prstGeom prst="line">
              <a:avLst/>
            </a:prstGeom>
            <a:ln w="3175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3" name="Přímá spojnice se šipkou 97282"/>
            <xdr:cNvCxnSpPr/>
          </xdr:nvCxnSpPr>
          <xdr:spPr>
            <a:xfrm>
              <a:off x="2119720" y="5429397"/>
              <a:ext cx="113903" cy="0"/>
            </a:xfrm>
            <a:prstGeom prst="straightConnector1">
              <a:avLst/>
            </a:prstGeom>
            <a:ln w="3175">
              <a:solidFill>
                <a:schemeClr val="tx1"/>
              </a:solidFill>
              <a:prstDash val="lgDashDot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" name="TextovéPole 54"/>
            <xdr:cNvSpPr txBox="1"/>
          </xdr:nvSpPr>
          <xdr:spPr>
            <a:xfrm>
              <a:off x="2015309" y="5448637"/>
              <a:ext cx="256282" cy="211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y</a:t>
              </a:r>
            </a:p>
          </xdr:txBody>
        </xdr:sp>
      </xdr:grpSp>
      <xdr:grpSp>
        <xdr:nvGrpSpPr>
          <xdr:cNvPr id="1156" name="Skupina 97300"/>
          <xdr:cNvGrpSpPr>
            <a:grpSpLocks/>
          </xdr:cNvGrpSpPr>
        </xdr:nvGrpSpPr>
        <xdr:grpSpPr bwMode="auto">
          <a:xfrm>
            <a:off x="1570674" y="4909898"/>
            <a:ext cx="255985" cy="875487"/>
            <a:chOff x="1570674" y="4909898"/>
            <a:chExt cx="255985" cy="875487"/>
          </a:xfrm>
        </xdr:grpSpPr>
        <xdr:cxnSp macro="">
          <xdr:nvCxnSpPr>
            <xdr:cNvPr id="31" name="Přímá spojnice 30"/>
            <xdr:cNvCxnSpPr/>
          </xdr:nvCxnSpPr>
          <xdr:spPr>
            <a:xfrm>
              <a:off x="1815977" y="5054203"/>
              <a:ext cx="0" cy="731146"/>
            </a:xfrm>
            <a:prstGeom prst="line">
              <a:avLst/>
            </a:prstGeom>
            <a:ln w="3175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281" name="Přímá spojnice se šipkou 97280"/>
            <xdr:cNvCxnSpPr/>
          </xdr:nvCxnSpPr>
          <xdr:spPr>
            <a:xfrm flipV="1">
              <a:off x="1815977" y="4977240"/>
              <a:ext cx="0" cy="76963"/>
            </a:xfrm>
            <a:prstGeom prst="straightConnector1">
              <a:avLst/>
            </a:prstGeom>
            <a:ln w="3175">
              <a:solidFill>
                <a:schemeClr val="tx1"/>
              </a:solidFill>
              <a:prstDash val="lgDashDot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" name="TextovéPole 55"/>
            <xdr:cNvSpPr txBox="1"/>
          </xdr:nvSpPr>
          <xdr:spPr>
            <a:xfrm>
              <a:off x="1569187" y="4909898"/>
              <a:ext cx="256282" cy="2116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cs-CZ" sz="900">
                  <a:latin typeface="Arial" pitchFamily="34" charset="0"/>
                  <a:cs typeface="Arial" pitchFamily="34" charset="0"/>
                </a:rPr>
                <a:t>z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1"/>
  <sheetViews>
    <sheetView tabSelected="1" topLeftCell="A43" zoomScaleNormal="100" zoomScaleSheetLayoutView="85" workbookViewId="0">
      <selection activeCell="G21" sqref="G21"/>
    </sheetView>
  </sheetViews>
  <sheetFormatPr defaultRowHeight="12.75" x14ac:dyDescent="0.2"/>
  <cols>
    <col min="1" max="1" width="12.42578125" style="8" customWidth="1"/>
    <col min="2" max="2" width="9" style="8" customWidth="1"/>
    <col min="3" max="3" width="7.140625" style="8" customWidth="1"/>
    <col min="4" max="4" width="10.85546875" style="8" customWidth="1"/>
    <col min="5" max="5" width="19.7109375" style="8" customWidth="1"/>
    <col min="6" max="6" width="13.140625" style="8" customWidth="1"/>
    <col min="7" max="7" width="11.42578125" style="6" customWidth="1"/>
    <col min="8" max="8" width="7.140625" style="6" customWidth="1"/>
    <col min="9" max="9" width="12.85546875" style="6" customWidth="1"/>
    <col min="10" max="10" width="14.140625" style="8" customWidth="1"/>
    <col min="11" max="11" width="9.140625" style="8"/>
    <col min="12" max="12" width="12.28515625" style="8" bestFit="1" customWidth="1"/>
    <col min="13" max="13" width="10.5703125" style="8" bestFit="1" customWidth="1"/>
    <col min="14" max="16384" width="9.140625" style="8"/>
  </cols>
  <sheetData>
    <row r="1" spans="1:11" ht="19.5" x14ac:dyDescent="0.2">
      <c r="A1" s="2" t="s">
        <v>101</v>
      </c>
      <c r="B1" s="3"/>
      <c r="C1" s="4"/>
      <c r="D1" s="4"/>
      <c r="E1" s="4"/>
      <c r="F1" s="4"/>
      <c r="G1" s="4"/>
      <c r="H1" s="5"/>
    </row>
    <row r="2" spans="1:11" x14ac:dyDescent="0.2">
      <c r="C2" s="9"/>
      <c r="D2" s="9"/>
      <c r="F2" s="7"/>
    </row>
    <row r="3" spans="1:11" s="9" customFormat="1" x14ac:dyDescent="0.2">
      <c r="A3" s="11" t="s">
        <v>0</v>
      </c>
      <c r="B3" s="11"/>
      <c r="C3" s="11"/>
      <c r="D3" s="11"/>
      <c r="E3" s="12"/>
      <c r="F3" s="11"/>
      <c r="G3" s="13"/>
      <c r="H3" s="14"/>
      <c r="I3" s="15"/>
      <c r="J3" s="87" t="s">
        <v>112</v>
      </c>
      <c r="K3" s="8"/>
    </row>
    <row r="4" spans="1:11" s="9" customFormat="1" x14ac:dyDescent="0.2">
      <c r="E4" s="17" t="s">
        <v>87</v>
      </c>
      <c r="G4" s="15">
        <v>1</v>
      </c>
      <c r="H4" s="18"/>
      <c r="I4" s="15"/>
      <c r="J4" s="10"/>
      <c r="K4" s="8" t="s">
        <v>102</v>
      </c>
    </row>
    <row r="5" spans="1:11" s="9" customFormat="1" ht="18" customHeight="1" x14ac:dyDescent="0.2">
      <c r="E5" s="17" t="s">
        <v>2</v>
      </c>
      <c r="G5" s="10" t="s">
        <v>115</v>
      </c>
      <c r="H5" s="19"/>
      <c r="I5" s="20"/>
      <c r="J5" s="16"/>
    </row>
    <row r="6" spans="1:11" s="9" customFormat="1" ht="15" customHeight="1" x14ac:dyDescent="0.2">
      <c r="B6" s="21"/>
      <c r="C6" s="8"/>
      <c r="D6" s="8"/>
      <c r="E6" s="22" t="s">
        <v>1</v>
      </c>
      <c r="F6" s="17" t="s">
        <v>38</v>
      </c>
      <c r="G6" s="1">
        <f>IF(G5="Stálé",0.6,IF(G5="Dlouhodobé",0.7,IF(G5="Střednědobé",0.8,IF(G5="Krátkodobé",0.9,IF(G5="Okamžikové",1.1,"")))))</f>
        <v>0.8</v>
      </c>
      <c r="H6" s="18"/>
      <c r="I6" s="15"/>
      <c r="J6" s="16"/>
    </row>
    <row r="7" spans="1:11" s="9" customFormat="1" ht="15" customHeight="1" x14ac:dyDescent="0.3">
      <c r="B7" s="21"/>
      <c r="C7" s="8"/>
      <c r="D7" s="8"/>
      <c r="E7" s="22" t="s">
        <v>43</v>
      </c>
      <c r="F7" s="23" t="s">
        <v>44</v>
      </c>
      <c r="G7" s="1">
        <f>IF($G$8="C27",1.3,IF($G$8="C24",1.3,IF($G$8="C22",1.3,IF($G$8="C20",1.3,IF($G$8="C18",1.3,IF($G$8="GL24h",1.25,IF($G$8="GL28h",1.25,IF($G$8="GL32h",1.252,""))))))))</f>
        <v>1.3</v>
      </c>
      <c r="H7" s="18"/>
      <c r="I7" s="15"/>
      <c r="J7" s="16"/>
    </row>
    <row r="8" spans="1:11" s="9" customFormat="1" x14ac:dyDescent="0.2">
      <c r="A8" s="24" t="s">
        <v>3</v>
      </c>
      <c r="B8" s="24"/>
      <c r="C8" s="24"/>
      <c r="D8" s="24"/>
      <c r="E8" s="24"/>
      <c r="F8" s="25" t="s">
        <v>39</v>
      </c>
      <c r="G8" s="26" t="s">
        <v>59</v>
      </c>
      <c r="H8" s="27" t="s">
        <v>7</v>
      </c>
      <c r="I8" s="15"/>
      <c r="J8" s="16"/>
    </row>
    <row r="9" spans="1:11" s="9" customFormat="1" ht="15.75" x14ac:dyDescent="0.2">
      <c r="E9" s="28" t="s">
        <v>19</v>
      </c>
      <c r="F9" s="17" t="s">
        <v>65</v>
      </c>
      <c r="G9" s="15">
        <f>IF($G$8="C27",27,IF($G$8="C24",24,IF($G$8="C22",22,IF($G$8="C20",20,IF($G$8="C18",18,IF($G$8="GL24h",24,IF($G$8="GL28h",28,IF($G$8="GL32h",32,""))))))))</f>
        <v>22</v>
      </c>
      <c r="H9" s="18" t="s">
        <v>6</v>
      </c>
      <c r="I9" s="15"/>
      <c r="J9" s="16"/>
    </row>
    <row r="10" spans="1:11" s="9" customFormat="1" ht="15.75" x14ac:dyDescent="0.3">
      <c r="E10" s="17" t="s">
        <v>25</v>
      </c>
      <c r="F10" s="29" t="s">
        <v>69</v>
      </c>
      <c r="G10" s="15">
        <f>IF($G$8="C27",4,IF($G$8="C24",4,IF($G$8="C22",3.8,IF($G$8="C20",3.6,IF($G$8="C18",3.4,IF($G$8="GL24h",2.7,IF($G$8="GL28h",3.2,IF($G$8="GL32h",3.8,"chyba"))))))))</f>
        <v>3.8</v>
      </c>
      <c r="H10" s="18" t="s">
        <v>6</v>
      </c>
      <c r="I10" s="15"/>
      <c r="J10" s="16"/>
    </row>
    <row r="11" spans="1:11" ht="15.75" x14ac:dyDescent="0.2">
      <c r="E11" s="17" t="s">
        <v>4</v>
      </c>
      <c r="F11" s="17" t="s">
        <v>80</v>
      </c>
      <c r="G11" s="15">
        <f>IF($G$8="C27",11500,IF($G$8="C24",11000,IF($G$8="C22",10000,IF($G$8="C20",9500,IF($G$8="C18",9000,IF($G$8="GL24h",11600,IF($G$8="GL28h",12600,IF($G$8="GL32h",13700,"chyba"))))))))</f>
        <v>10000</v>
      </c>
      <c r="H11" s="18" t="s">
        <v>6</v>
      </c>
      <c r="J11" s="30"/>
    </row>
    <row r="12" spans="1:11" ht="15.75" x14ac:dyDescent="0.2">
      <c r="E12" s="31"/>
      <c r="F12" s="17" t="s">
        <v>67</v>
      </c>
      <c r="G12" s="15">
        <f>IF($G$8="C27",7700,IF($G$8="C24",7400,IF($G$8="C22",6700,IF($G$8="C20",6400,IF($G$8="C18",6000,IF($G$8="GL24h",9400,IF($G$8="GL28h",10200,IF($G$8="GL32h",11100,"chyba"))))))))</f>
        <v>6700</v>
      </c>
      <c r="H12" s="18" t="s">
        <v>6</v>
      </c>
      <c r="I12" s="32"/>
      <c r="J12" s="32"/>
    </row>
    <row r="13" spans="1:11" ht="15.75" x14ac:dyDescent="0.3">
      <c r="A13" s="24" t="s">
        <v>5</v>
      </c>
      <c r="B13" s="24"/>
      <c r="C13" s="24"/>
      <c r="D13" s="24"/>
      <c r="E13" s="33" t="s">
        <v>60</v>
      </c>
      <c r="F13" s="34" t="s">
        <v>68</v>
      </c>
      <c r="G13" s="35">
        <f>$G$6*G9/G7</f>
        <v>13.538461538461538</v>
      </c>
      <c r="H13" s="27" t="s">
        <v>6</v>
      </c>
      <c r="I13" s="32"/>
      <c r="J13" s="32"/>
    </row>
    <row r="14" spans="1:11" ht="15.75" x14ac:dyDescent="0.3">
      <c r="E14" s="31"/>
      <c r="F14" s="29" t="s">
        <v>66</v>
      </c>
      <c r="G14" s="36">
        <f>$G$6*G10/G7</f>
        <v>2.3384615384615386</v>
      </c>
      <c r="H14" s="18" t="s">
        <v>6</v>
      </c>
      <c r="J14" s="32"/>
    </row>
    <row r="15" spans="1:11" ht="15.75" x14ac:dyDescent="0.3">
      <c r="A15" s="37" t="s">
        <v>62</v>
      </c>
      <c r="B15" s="37"/>
      <c r="C15" s="37"/>
      <c r="D15" s="38" t="s">
        <v>103</v>
      </c>
      <c r="E15" s="38" t="s">
        <v>96</v>
      </c>
      <c r="F15" s="38" t="s">
        <v>83</v>
      </c>
      <c r="G15" s="38" t="s">
        <v>97</v>
      </c>
      <c r="H15" s="39"/>
      <c r="I15" s="32"/>
      <c r="J15" s="32"/>
    </row>
    <row r="16" spans="1:11" x14ac:dyDescent="0.2">
      <c r="A16" s="40" t="s">
        <v>90</v>
      </c>
      <c r="B16" s="40"/>
      <c r="C16" s="40"/>
      <c r="D16" s="41" t="s">
        <v>88</v>
      </c>
      <c r="E16" s="42">
        <v>1</v>
      </c>
      <c r="F16" s="41">
        <v>1.35</v>
      </c>
      <c r="G16" s="43">
        <f>E16*F16</f>
        <v>1.35</v>
      </c>
      <c r="H16" s="44" t="s">
        <v>63</v>
      </c>
      <c r="I16" s="32"/>
      <c r="J16" s="32"/>
    </row>
    <row r="17" spans="1:15" x14ac:dyDescent="0.2">
      <c r="A17" s="45" t="s">
        <v>91</v>
      </c>
      <c r="B17" s="45"/>
      <c r="C17" s="45"/>
      <c r="D17" s="46" t="s">
        <v>89</v>
      </c>
      <c r="E17" s="47">
        <v>1.5</v>
      </c>
      <c r="F17" s="46">
        <v>1.5</v>
      </c>
      <c r="G17" s="48">
        <f>E17*F17</f>
        <v>2.25</v>
      </c>
      <c r="H17" s="49" t="s">
        <v>63</v>
      </c>
      <c r="I17" s="32"/>
      <c r="J17" s="32"/>
    </row>
    <row r="18" spans="1:15" x14ac:dyDescent="0.2">
      <c r="A18" s="40" t="s">
        <v>84</v>
      </c>
      <c r="B18" s="40"/>
      <c r="C18" s="40"/>
      <c r="D18" s="40"/>
      <c r="E18" s="50">
        <f>E16+E17</f>
        <v>2.5</v>
      </c>
      <c r="F18" s="51"/>
      <c r="G18" s="52">
        <f>G16+G17</f>
        <v>3.6</v>
      </c>
      <c r="H18" s="53" t="s">
        <v>63</v>
      </c>
      <c r="I18" s="32"/>
      <c r="J18" s="32"/>
    </row>
    <row r="19" spans="1:15" ht="5.25" customHeight="1" x14ac:dyDescent="0.2">
      <c r="G19" s="8"/>
      <c r="H19" s="8"/>
      <c r="I19" s="32"/>
      <c r="J19" s="32"/>
    </row>
    <row r="20" spans="1:15" x14ac:dyDescent="0.2">
      <c r="A20" s="11" t="s">
        <v>24</v>
      </c>
      <c r="B20" s="11"/>
      <c r="C20" s="54"/>
      <c r="D20" s="11"/>
      <c r="E20" s="11"/>
      <c r="F20" s="55"/>
      <c r="G20" s="13"/>
      <c r="H20" s="56"/>
      <c r="I20" s="32"/>
      <c r="J20" s="32"/>
    </row>
    <row r="21" spans="1:15" x14ac:dyDescent="0.2">
      <c r="B21" s="7"/>
      <c r="C21" s="7"/>
      <c r="D21" s="7"/>
      <c r="E21" s="57" t="s">
        <v>85</v>
      </c>
      <c r="F21" s="58" t="s">
        <v>18</v>
      </c>
      <c r="G21" s="59">
        <v>4</v>
      </c>
      <c r="H21" s="7" t="s">
        <v>8</v>
      </c>
      <c r="I21" s="32"/>
      <c r="J21" s="32"/>
    </row>
    <row r="22" spans="1:15" x14ac:dyDescent="0.2">
      <c r="B22" s="7"/>
      <c r="C22" s="7"/>
      <c r="D22" s="7"/>
      <c r="E22" s="57"/>
      <c r="F22" s="58"/>
      <c r="G22" s="7"/>
      <c r="H22" s="7"/>
      <c r="I22" s="32"/>
      <c r="J22" s="32"/>
    </row>
    <row r="23" spans="1:15" x14ac:dyDescent="0.2">
      <c r="B23" s="7"/>
      <c r="C23" s="7"/>
      <c r="D23" s="7"/>
      <c r="E23" s="57"/>
      <c r="F23" s="58"/>
      <c r="G23" s="7"/>
      <c r="H23" s="7"/>
      <c r="I23" s="32"/>
      <c r="J23" s="32"/>
    </row>
    <row r="24" spans="1:15" x14ac:dyDescent="0.2">
      <c r="B24" s="7"/>
      <c r="C24" s="7"/>
      <c r="D24" s="7"/>
      <c r="E24" s="57"/>
      <c r="F24" s="58"/>
      <c r="G24" s="7"/>
      <c r="H24" s="7"/>
      <c r="I24" s="32"/>
      <c r="J24" s="32"/>
    </row>
    <row r="25" spans="1:15" ht="15.75" x14ac:dyDescent="0.2">
      <c r="A25" s="7" t="s">
        <v>26</v>
      </c>
      <c r="B25" s="7"/>
      <c r="D25" s="60"/>
      <c r="E25" s="7"/>
      <c r="F25" s="28" t="s">
        <v>94</v>
      </c>
      <c r="G25" s="61">
        <f>1/8*G18*G21*G21</f>
        <v>7.2</v>
      </c>
      <c r="H25" s="7" t="s">
        <v>23</v>
      </c>
      <c r="I25" s="32"/>
      <c r="J25" s="32"/>
      <c r="L25" s="62"/>
      <c r="M25" s="62"/>
    </row>
    <row r="26" spans="1:15" ht="15.75" x14ac:dyDescent="0.3">
      <c r="A26" s="7" t="s">
        <v>27</v>
      </c>
      <c r="B26" s="7"/>
      <c r="D26" s="60"/>
      <c r="E26" s="7"/>
      <c r="F26" s="57" t="s">
        <v>95</v>
      </c>
      <c r="G26" s="61">
        <f>1/2*G21*G18</f>
        <v>7.2</v>
      </c>
      <c r="H26" s="7" t="s">
        <v>13</v>
      </c>
      <c r="I26" s="32"/>
      <c r="J26" s="32"/>
      <c r="K26" s="62"/>
      <c r="L26" s="62"/>
      <c r="M26" s="62"/>
    </row>
    <row r="27" spans="1:15" ht="5.25" customHeight="1" x14ac:dyDescent="0.2">
      <c r="E27" s="63"/>
      <c r="G27" s="8"/>
      <c r="H27" s="61"/>
      <c r="I27" s="32"/>
      <c r="K27" s="62"/>
      <c r="L27" s="62"/>
      <c r="M27" s="62"/>
    </row>
    <row r="28" spans="1:15" ht="12.75" customHeight="1" x14ac:dyDescent="0.2">
      <c r="A28" s="11" t="s">
        <v>9</v>
      </c>
      <c r="B28" s="11"/>
      <c r="C28" s="54"/>
      <c r="D28" s="11"/>
      <c r="E28" s="11"/>
      <c r="F28" s="55"/>
      <c r="G28" s="13"/>
      <c r="H28" s="56"/>
      <c r="I28" s="32"/>
    </row>
    <row r="29" spans="1:15" ht="12.75" customHeight="1" x14ac:dyDescent="0.2">
      <c r="A29" s="64"/>
      <c r="B29" s="64"/>
      <c r="C29" s="64"/>
      <c r="D29" s="64"/>
      <c r="E29" s="57" t="s">
        <v>14</v>
      </c>
      <c r="F29" s="65" t="s">
        <v>16</v>
      </c>
      <c r="G29" s="66">
        <v>60</v>
      </c>
      <c r="H29" s="9" t="s">
        <v>10</v>
      </c>
      <c r="I29" s="32"/>
      <c r="J29" s="111"/>
      <c r="K29" s="111"/>
      <c r="L29" s="111"/>
      <c r="M29" s="111"/>
      <c r="N29" s="111"/>
      <c r="O29" s="111"/>
    </row>
    <row r="30" spans="1:15" ht="12.75" customHeight="1" x14ac:dyDescent="0.2">
      <c r="A30" s="64"/>
      <c r="B30" s="64"/>
      <c r="C30" s="64"/>
      <c r="D30" s="64"/>
      <c r="E30" s="57" t="s">
        <v>15</v>
      </c>
      <c r="F30" s="65" t="s">
        <v>17</v>
      </c>
      <c r="G30" s="66">
        <v>240</v>
      </c>
      <c r="H30" s="9" t="s">
        <v>10</v>
      </c>
      <c r="I30" s="32"/>
      <c r="J30" s="111"/>
      <c r="K30" s="111"/>
      <c r="L30" s="111"/>
      <c r="M30" s="111"/>
      <c r="N30" s="111"/>
      <c r="O30" s="111"/>
    </row>
    <row r="31" spans="1:15" x14ac:dyDescent="0.2">
      <c r="A31" s="67"/>
      <c r="E31" s="65"/>
      <c r="F31" s="17"/>
      <c r="G31" s="17"/>
      <c r="H31" s="68"/>
      <c r="I31" s="32"/>
      <c r="J31" s="112"/>
      <c r="K31" s="112"/>
      <c r="L31" s="113"/>
      <c r="M31" s="113"/>
      <c r="N31" s="109"/>
      <c r="O31" s="109"/>
    </row>
    <row r="32" spans="1:15" ht="15.75" x14ac:dyDescent="0.2">
      <c r="E32" s="65" t="s">
        <v>20</v>
      </c>
      <c r="F32" s="17" t="s">
        <v>92</v>
      </c>
      <c r="G32" s="69">
        <f>1/6*G29*G30^2</f>
        <v>576000</v>
      </c>
      <c r="H32" s="68" t="s">
        <v>21</v>
      </c>
      <c r="I32" s="32"/>
      <c r="J32" s="112"/>
      <c r="K32" s="112"/>
      <c r="L32" s="113"/>
      <c r="M32" s="113"/>
      <c r="N32" s="109"/>
      <c r="O32" s="109"/>
    </row>
    <row r="33" spans="1:15" ht="15.75" x14ac:dyDescent="0.2">
      <c r="A33" s="18"/>
      <c r="B33" s="18"/>
      <c r="C33" s="9"/>
      <c r="D33" s="9"/>
      <c r="E33" s="70" t="s">
        <v>11</v>
      </c>
      <c r="F33" s="70" t="s">
        <v>93</v>
      </c>
      <c r="G33" s="69">
        <f>1/12*G29*G30^3</f>
        <v>69120000</v>
      </c>
      <c r="H33" s="68" t="s">
        <v>12</v>
      </c>
      <c r="I33" s="32"/>
      <c r="J33" s="71"/>
      <c r="K33" s="72"/>
      <c r="L33" s="6"/>
      <c r="M33" s="6"/>
      <c r="O33" s="6"/>
    </row>
    <row r="34" spans="1:15" x14ac:dyDescent="0.2">
      <c r="A34" s="18"/>
      <c r="B34" s="18"/>
      <c r="C34" s="9"/>
      <c r="D34" s="9"/>
      <c r="E34" s="73"/>
      <c r="F34" s="70"/>
      <c r="G34" s="17"/>
      <c r="H34" s="68"/>
      <c r="I34" s="32"/>
      <c r="J34" s="71"/>
      <c r="K34" s="74"/>
      <c r="L34" s="6"/>
      <c r="M34" s="6"/>
      <c r="O34" s="6"/>
    </row>
    <row r="35" spans="1:15" ht="15" x14ac:dyDescent="0.25">
      <c r="A35" s="75" t="s">
        <v>40</v>
      </c>
      <c r="B35" s="75"/>
      <c r="C35" s="76"/>
      <c r="D35" s="77"/>
      <c r="E35" s="77"/>
      <c r="F35" s="77"/>
      <c r="G35" s="78"/>
      <c r="H35" s="79"/>
      <c r="I35" s="32"/>
      <c r="J35" s="71"/>
      <c r="K35" s="74"/>
      <c r="L35" s="6"/>
      <c r="M35" s="6"/>
      <c r="O35" s="80"/>
    </row>
    <row r="36" spans="1:15" ht="15.75" x14ac:dyDescent="0.3">
      <c r="A36" s="18" t="s">
        <v>42</v>
      </c>
      <c r="B36" s="18"/>
      <c r="D36" s="9"/>
      <c r="E36" s="17" t="s">
        <v>81</v>
      </c>
      <c r="F36" s="57" t="s">
        <v>98</v>
      </c>
      <c r="G36" s="81">
        <f>3*G26*1000/2/G29/G30/G37</f>
        <v>1.1194029850746268</v>
      </c>
      <c r="H36" s="68" t="s">
        <v>41</v>
      </c>
      <c r="I36" s="32"/>
      <c r="J36" s="71"/>
      <c r="K36" s="74"/>
      <c r="L36" s="6"/>
      <c r="M36" s="6"/>
      <c r="N36" s="6"/>
      <c r="O36" s="6"/>
    </row>
    <row r="37" spans="1:15" ht="15.75" x14ac:dyDescent="0.3">
      <c r="A37" s="21" t="s">
        <v>46</v>
      </c>
      <c r="B37" s="21"/>
      <c r="F37" s="23" t="s">
        <v>45</v>
      </c>
      <c r="G37" s="82">
        <v>0.67</v>
      </c>
      <c r="H37" s="68" t="s">
        <v>7</v>
      </c>
      <c r="I37" s="32"/>
      <c r="J37" s="71"/>
      <c r="K37" s="74"/>
      <c r="L37" s="36"/>
      <c r="M37" s="36"/>
      <c r="N37" s="36"/>
      <c r="O37" s="6"/>
    </row>
    <row r="38" spans="1:15" ht="15.75" x14ac:dyDescent="0.2">
      <c r="A38" s="18"/>
      <c r="B38" s="18"/>
      <c r="C38" s="9"/>
      <c r="D38" s="83">
        <f>G36</f>
        <v>1.1194029850746268</v>
      </c>
      <c r="E38" s="84" t="s">
        <v>72</v>
      </c>
      <c r="F38" s="83">
        <f>G14</f>
        <v>2.3384615384615386</v>
      </c>
      <c r="G38" s="85" t="str">
        <f>IF(D38&lt;F38,"VYHOVUJE","NEVYHOVUJE !")</f>
        <v>VYHOVUJE</v>
      </c>
      <c r="H38" s="68"/>
      <c r="I38" s="32"/>
      <c r="J38" s="86"/>
      <c r="K38" s="74"/>
      <c r="L38" s="36"/>
      <c r="M38" s="36"/>
      <c r="N38" s="36"/>
      <c r="O38" s="6"/>
    </row>
    <row r="39" spans="1:15" x14ac:dyDescent="0.2">
      <c r="A39" s="18"/>
      <c r="B39" s="18"/>
      <c r="C39" s="9"/>
      <c r="D39" s="87" t="str">
        <f>IF(D38&lt;F38,"Průřez vyhovuje na smyk!","Průřez nevyhovuje na smyk!")</f>
        <v>Průřez vyhovuje na smyk!</v>
      </c>
      <c r="E39" s="88"/>
      <c r="F39" s="87"/>
      <c r="G39" s="67"/>
      <c r="H39" s="68"/>
      <c r="I39" s="32"/>
      <c r="J39" s="71"/>
      <c r="K39" s="74"/>
      <c r="L39" s="36"/>
      <c r="M39" s="36"/>
      <c r="N39" s="36"/>
      <c r="O39" s="6"/>
    </row>
    <row r="40" spans="1:15" ht="6.75" customHeight="1" x14ac:dyDescent="0.2">
      <c r="A40" s="18"/>
      <c r="B40" s="18"/>
      <c r="C40" s="9"/>
      <c r="D40" s="9"/>
      <c r="E40" s="73"/>
      <c r="F40" s="70"/>
      <c r="G40" s="17"/>
      <c r="H40" s="68"/>
      <c r="I40" s="32"/>
    </row>
    <row r="41" spans="1:15" ht="15" x14ac:dyDescent="0.25">
      <c r="A41" s="75" t="s">
        <v>28</v>
      </c>
      <c r="B41" s="75"/>
      <c r="C41" s="76"/>
      <c r="D41" s="77"/>
      <c r="E41" s="77"/>
      <c r="F41" s="89"/>
      <c r="G41" s="78"/>
      <c r="H41" s="79"/>
      <c r="I41" s="32"/>
    </row>
    <row r="42" spans="1:15" ht="15.75" x14ac:dyDescent="0.2">
      <c r="E42" s="17" t="s">
        <v>82</v>
      </c>
      <c r="F42" s="28" t="s">
        <v>61</v>
      </c>
      <c r="G42" s="90">
        <v>2.5</v>
      </c>
      <c r="H42" s="18" t="s">
        <v>8</v>
      </c>
      <c r="I42" s="32"/>
    </row>
    <row r="43" spans="1:15" x14ac:dyDescent="0.2">
      <c r="C43" s="60"/>
      <c r="F43" s="63"/>
      <c r="H43" s="36"/>
      <c r="I43" s="32"/>
      <c r="K43" s="23"/>
      <c r="L43" s="91"/>
      <c r="M43" s="91"/>
      <c r="N43" s="91"/>
    </row>
    <row r="44" spans="1:15" ht="15.75" x14ac:dyDescent="0.3">
      <c r="A44" s="8" t="s">
        <v>22</v>
      </c>
      <c r="C44" s="60"/>
      <c r="E44" s="41" t="s">
        <v>37</v>
      </c>
      <c r="F44" s="23" t="s">
        <v>47</v>
      </c>
      <c r="G44" s="36">
        <f>G25*10^6/G32</f>
        <v>12.5</v>
      </c>
      <c r="H44" s="18" t="s">
        <v>6</v>
      </c>
    </row>
    <row r="45" spans="1:15" x14ac:dyDescent="0.2">
      <c r="G45" s="8"/>
      <c r="H45" s="8"/>
    </row>
    <row r="46" spans="1:15" ht="15.75" x14ac:dyDescent="0.3">
      <c r="A46" s="21" t="s">
        <v>29</v>
      </c>
      <c r="B46" s="21"/>
      <c r="C46" s="21"/>
      <c r="D46" s="21"/>
      <c r="E46" s="23" t="s">
        <v>64</v>
      </c>
      <c r="F46" s="23" t="s">
        <v>48</v>
      </c>
      <c r="G46" s="92">
        <f>0.78*G29^2*G12/G42/G30/1000/0.95</f>
        <v>33.006315789473689</v>
      </c>
      <c r="H46" s="18" t="s">
        <v>6</v>
      </c>
    </row>
    <row r="47" spans="1:15" x14ac:dyDescent="0.2">
      <c r="A47" s="21" t="s">
        <v>49</v>
      </c>
      <c r="B47" s="21"/>
      <c r="C47" s="21"/>
      <c r="D47" s="21"/>
      <c r="E47" s="21"/>
      <c r="F47" s="21"/>
      <c r="G47" s="21"/>
      <c r="H47" s="36"/>
    </row>
    <row r="48" spans="1:15" x14ac:dyDescent="0.2">
      <c r="C48" s="21"/>
      <c r="D48" s="21"/>
      <c r="E48" s="21"/>
      <c r="F48" s="21"/>
      <c r="G48" s="21"/>
      <c r="H48" s="36"/>
    </row>
    <row r="49" spans="1:9" ht="15.75" x14ac:dyDescent="0.3">
      <c r="A49" s="21" t="s">
        <v>30</v>
      </c>
      <c r="B49" s="21"/>
      <c r="C49" s="21"/>
      <c r="D49" s="21"/>
      <c r="E49" s="93" t="s">
        <v>70</v>
      </c>
      <c r="F49" s="23" t="s">
        <v>50</v>
      </c>
      <c r="G49" s="92">
        <f>SQRT(G9/G46)</f>
        <v>0.8164184584971852</v>
      </c>
      <c r="H49" s="94" t="s">
        <v>7</v>
      </c>
    </row>
    <row r="50" spans="1:9" x14ac:dyDescent="0.2">
      <c r="A50" s="21"/>
      <c r="B50" s="21"/>
      <c r="C50" s="21"/>
      <c r="D50" s="21"/>
      <c r="E50" s="63"/>
      <c r="F50" s="63"/>
      <c r="G50" s="92" t="str">
        <f>IF(G49&lt;0.75,"nedochází ke ztrátě stability","")</f>
        <v/>
      </c>
      <c r="H50" s="94"/>
    </row>
    <row r="51" spans="1:9" ht="15.75" x14ac:dyDescent="0.2">
      <c r="A51" s="9" t="s">
        <v>54</v>
      </c>
      <c r="B51" s="21"/>
      <c r="C51" s="21"/>
      <c r="D51" s="95" t="s">
        <v>71</v>
      </c>
      <c r="E51" s="96"/>
      <c r="F51" s="21"/>
      <c r="G51" s="21"/>
      <c r="H51" s="36"/>
    </row>
    <row r="52" spans="1:9" ht="15.75" x14ac:dyDescent="0.3">
      <c r="A52" s="8" t="s">
        <v>55</v>
      </c>
      <c r="B52" s="9"/>
      <c r="C52" s="23" t="s">
        <v>53</v>
      </c>
      <c r="D52" s="97" t="s">
        <v>56</v>
      </c>
      <c r="E52" s="96"/>
      <c r="F52" s="23" t="s">
        <v>51</v>
      </c>
      <c r="G52" s="81">
        <f>IF(G49&lt;0.75,1,IF(G49&gt;1.4,1/(G49*G49),1.56-0.75*G49))</f>
        <v>0.94768615612711116</v>
      </c>
      <c r="H52" s="94" t="s">
        <v>7</v>
      </c>
    </row>
    <row r="53" spans="1:9" ht="15.75" x14ac:dyDescent="0.3">
      <c r="A53" s="9"/>
      <c r="B53" s="9"/>
      <c r="C53" s="9"/>
      <c r="D53" s="97" t="s">
        <v>57</v>
      </c>
      <c r="E53" s="98"/>
      <c r="F53" s="9"/>
      <c r="G53" s="99"/>
      <c r="H53" s="36"/>
    </row>
    <row r="54" spans="1:9" ht="15.75" x14ac:dyDescent="0.2">
      <c r="A54" s="9" t="s">
        <v>31</v>
      </c>
      <c r="B54" s="9"/>
      <c r="C54" s="9"/>
      <c r="D54" s="9"/>
      <c r="E54" s="63"/>
      <c r="F54" s="17" t="s">
        <v>52</v>
      </c>
      <c r="G54" s="81">
        <f>G52*G13</f>
        <v>12.830212575259351</v>
      </c>
      <c r="H54" s="18" t="s">
        <v>6</v>
      </c>
    </row>
    <row r="55" spans="1:9" ht="15.75" x14ac:dyDescent="0.2">
      <c r="A55" s="9"/>
      <c r="B55" s="9"/>
      <c r="C55" s="88"/>
      <c r="D55" s="83">
        <f>G44</f>
        <v>12.5</v>
      </c>
      <c r="E55" s="84" t="s">
        <v>79</v>
      </c>
      <c r="F55" s="83">
        <f>G54</f>
        <v>12.830212575259351</v>
      </c>
      <c r="G55" s="85" t="str">
        <f>IF(D55&lt;F55,"VYHOVUJE","NEVYHOVUJE !")</f>
        <v>VYHOVUJE</v>
      </c>
      <c r="H55" s="100"/>
      <c r="I55" s="32"/>
    </row>
    <row r="56" spans="1:9" x14ac:dyDescent="0.2">
      <c r="A56" s="9"/>
      <c r="B56" s="9"/>
      <c r="C56" s="88"/>
      <c r="D56" s="87" t="str">
        <f>IF(D55&lt;F55,"Průřez vyhovuje na ohyb se ztrátou stability!","Průřez nevyhovuje na ohyb se ztrátou stability!")</f>
        <v>Průřez vyhovuje na ohyb se ztrátou stability!</v>
      </c>
      <c r="E56" s="88"/>
      <c r="F56" s="101"/>
      <c r="G56" s="102"/>
      <c r="H56" s="100"/>
    </row>
    <row r="57" spans="1:9" x14ac:dyDescent="0.2">
      <c r="A57" s="9"/>
      <c r="B57" s="9"/>
      <c r="C57" s="88"/>
      <c r="D57" s="87"/>
      <c r="E57" s="88"/>
      <c r="F57" s="101"/>
      <c r="G57" s="102"/>
      <c r="H57" s="100"/>
    </row>
    <row r="58" spans="1:9" x14ac:dyDescent="0.2">
      <c r="A58" s="9"/>
      <c r="B58" s="9"/>
      <c r="C58" s="88"/>
      <c r="D58" s="87"/>
      <c r="E58" s="88"/>
      <c r="F58" s="101"/>
      <c r="G58" s="102"/>
      <c r="H58" s="100"/>
    </row>
    <row r="59" spans="1:9" x14ac:dyDescent="0.2">
      <c r="A59" s="9"/>
      <c r="B59" s="9"/>
      <c r="C59" s="88"/>
      <c r="D59" s="87"/>
      <c r="E59" s="88"/>
      <c r="F59" s="101"/>
      <c r="G59" s="102"/>
      <c r="H59" s="100"/>
    </row>
    <row r="60" spans="1:9" x14ac:dyDescent="0.2">
      <c r="A60" s="107" t="s">
        <v>113</v>
      </c>
      <c r="B60" s="107"/>
      <c r="C60" s="107"/>
      <c r="D60" s="107"/>
      <c r="E60" s="107"/>
      <c r="F60" s="107" t="s">
        <v>114</v>
      </c>
      <c r="G60" s="108">
        <f ca="1">TODAY()</f>
        <v>42026</v>
      </c>
    </row>
    <row r="61" spans="1:9" ht="15" x14ac:dyDescent="0.25">
      <c r="A61" s="75" t="s">
        <v>32</v>
      </c>
      <c r="B61" s="75"/>
      <c r="C61" s="76"/>
      <c r="D61" s="77"/>
      <c r="E61" s="77"/>
      <c r="F61" s="89"/>
      <c r="G61" s="78"/>
      <c r="H61" s="79"/>
    </row>
    <row r="62" spans="1:9" ht="15.75" x14ac:dyDescent="0.2">
      <c r="B62" s="21"/>
      <c r="E62" s="22" t="s">
        <v>33</v>
      </c>
      <c r="F62" s="17" t="s">
        <v>75</v>
      </c>
      <c r="G62" s="6">
        <v>0.6</v>
      </c>
      <c r="H62" s="7" t="s">
        <v>7</v>
      </c>
    </row>
    <row r="63" spans="1:9" ht="15.75" x14ac:dyDescent="0.2">
      <c r="A63" s="21"/>
      <c r="B63" s="21"/>
      <c r="F63" s="17" t="s">
        <v>76</v>
      </c>
      <c r="G63" s="6">
        <f>IF(G5="Dlouhodobé",0.5,IF(G5="Střednědobé",0.25,IF(G5="Krátkodobé",0,0)))</f>
        <v>0.25</v>
      </c>
      <c r="H63" s="7" t="s">
        <v>7</v>
      </c>
    </row>
    <row r="64" spans="1:9" x14ac:dyDescent="0.2">
      <c r="A64" s="21"/>
      <c r="B64" s="21"/>
      <c r="E64" s="57" t="s">
        <v>104</v>
      </c>
      <c r="F64" s="6"/>
      <c r="G64" s="6" t="s">
        <v>86</v>
      </c>
    </row>
    <row r="65" spans="1:9" ht="15.75" x14ac:dyDescent="0.2">
      <c r="B65" s="21"/>
      <c r="E65" s="22" t="s">
        <v>58</v>
      </c>
      <c r="F65" s="17" t="s">
        <v>77</v>
      </c>
      <c r="G65" s="15">
        <v>0.3</v>
      </c>
      <c r="H65" s="7" t="s">
        <v>7</v>
      </c>
    </row>
    <row r="66" spans="1:9" x14ac:dyDescent="0.2">
      <c r="A66" s="88"/>
      <c r="B66" s="88"/>
      <c r="C66" s="88"/>
      <c r="D66" s="88"/>
      <c r="E66" s="88"/>
      <c r="G66" s="8"/>
      <c r="H66" s="8"/>
    </row>
    <row r="67" spans="1:9" ht="15.75" x14ac:dyDescent="0.3">
      <c r="A67" s="8" t="s">
        <v>35</v>
      </c>
      <c r="D67" s="31"/>
      <c r="E67" s="63"/>
      <c r="F67" s="29" t="s">
        <v>99</v>
      </c>
      <c r="G67" s="36">
        <f>5/384*E16*(G21*1000)^4/G11/G33</f>
        <v>4.8225308641975317</v>
      </c>
      <c r="H67" s="7" t="s">
        <v>10</v>
      </c>
    </row>
    <row r="68" spans="1:9" x14ac:dyDescent="0.2">
      <c r="E68" s="63"/>
      <c r="F68" s="57"/>
      <c r="H68" s="7"/>
    </row>
    <row r="69" spans="1:9" ht="15.75" x14ac:dyDescent="0.3">
      <c r="A69" s="8" t="s">
        <v>36</v>
      </c>
      <c r="D69" s="31"/>
      <c r="F69" s="29" t="s">
        <v>100</v>
      </c>
      <c r="G69" s="36">
        <f>5/384*E17*(G21*1000)^4/G11/G33</f>
        <v>7.2337962962962967</v>
      </c>
      <c r="H69" s="7" t="s">
        <v>10</v>
      </c>
    </row>
    <row r="70" spans="1:9" x14ac:dyDescent="0.2">
      <c r="E70" s="63"/>
      <c r="F70" s="63"/>
      <c r="G70" s="101"/>
      <c r="H70" s="87"/>
    </row>
    <row r="71" spans="1:9" ht="15.75" x14ac:dyDescent="0.2">
      <c r="D71" s="83">
        <f>G67+G69</f>
        <v>12.056327160493829</v>
      </c>
      <c r="E71" s="84" t="s">
        <v>73</v>
      </c>
      <c r="F71" s="83">
        <f>G21/0.3</f>
        <v>13.333333333333334</v>
      </c>
      <c r="G71" s="85" t="str">
        <f>IF(D71&lt;F71,"VYHOVUJE","NEVYHOVUJE !")</f>
        <v>VYHOVUJE</v>
      </c>
      <c r="H71" s="87"/>
    </row>
    <row r="73" spans="1:9" x14ac:dyDescent="0.2">
      <c r="A73" s="8" t="s">
        <v>34</v>
      </c>
      <c r="H73" s="8"/>
    </row>
    <row r="74" spans="1:9" ht="15.75" x14ac:dyDescent="0.2">
      <c r="F74" s="17" t="s">
        <v>74</v>
      </c>
      <c r="G74" s="36">
        <f>G67*(1+G62)+G69*(1+G65*G63)</f>
        <v>15.49238040123457</v>
      </c>
      <c r="H74" s="7" t="s">
        <v>10</v>
      </c>
    </row>
    <row r="76" spans="1:9" ht="15.75" x14ac:dyDescent="0.2">
      <c r="D76" s="103">
        <f>G74</f>
        <v>15.49238040123457</v>
      </c>
      <c r="E76" s="84" t="s">
        <v>78</v>
      </c>
      <c r="F76" s="103">
        <f>G21/ 0.25</f>
        <v>16</v>
      </c>
      <c r="G76" s="85" t="str">
        <f>IF(OR(D76&lt;F76,D76=F76),"VYHOVUJE","NEVYHOVUJE !")</f>
        <v>VYHOVUJE</v>
      </c>
    </row>
    <row r="77" spans="1:9" x14ac:dyDescent="0.2">
      <c r="D77" s="87" t="str">
        <f>IF(D76&lt;F76,"Průřez vyhovuje na průhyb!","Průřez nevyhovuje na průhyb!")</f>
        <v>Průřez vyhovuje na průhyb!</v>
      </c>
    </row>
    <row r="78" spans="1:9" x14ac:dyDescent="0.2">
      <c r="D78" s="87"/>
      <c r="E78" s="67"/>
      <c r="I78" s="8"/>
    </row>
    <row r="79" spans="1:9" x14ac:dyDescent="0.2">
      <c r="A79" s="104"/>
      <c r="B79" s="104"/>
      <c r="C79" s="104"/>
      <c r="D79" s="104"/>
      <c r="E79" s="104"/>
      <c r="F79" s="104"/>
      <c r="G79" s="104"/>
      <c r="H79" s="104"/>
      <c r="I79" s="8"/>
    </row>
    <row r="80" spans="1:9" x14ac:dyDescent="0.2">
      <c r="A80" s="105" t="s">
        <v>107</v>
      </c>
      <c r="G80" s="8"/>
      <c r="H80" s="8"/>
      <c r="I80" s="8"/>
    </row>
    <row r="81" spans="1:9" x14ac:dyDescent="0.2">
      <c r="A81" s="110" t="s">
        <v>108</v>
      </c>
      <c r="B81" s="110"/>
      <c r="C81" s="110" t="s">
        <v>109</v>
      </c>
      <c r="D81" s="110"/>
      <c r="E81" s="110"/>
      <c r="F81" s="110"/>
      <c r="G81" s="110"/>
      <c r="H81" s="110"/>
      <c r="I81" s="8"/>
    </row>
    <row r="82" spans="1:9" x14ac:dyDescent="0.2">
      <c r="A82" s="110" t="s">
        <v>110</v>
      </c>
      <c r="B82" s="110"/>
      <c r="C82" s="110" t="s">
        <v>111</v>
      </c>
      <c r="D82" s="110"/>
      <c r="E82" s="110"/>
      <c r="F82" s="110"/>
      <c r="G82" s="110"/>
      <c r="H82" s="110"/>
      <c r="I82" s="8"/>
    </row>
    <row r="83" spans="1:9" ht="12.75" customHeight="1" x14ac:dyDescent="0.2">
      <c r="A83" s="106"/>
      <c r="B83" s="106"/>
      <c r="C83" s="110"/>
      <c r="D83" s="110"/>
      <c r="E83" s="110"/>
      <c r="F83" s="110"/>
      <c r="G83" s="110"/>
      <c r="H83" s="110"/>
      <c r="I83" s="8"/>
    </row>
    <row r="84" spans="1:9" ht="12.75" customHeight="1" x14ac:dyDescent="0.2">
      <c r="A84" s="104"/>
      <c r="B84" s="104"/>
      <c r="C84" s="104"/>
      <c r="D84" s="104"/>
      <c r="E84" s="104"/>
      <c r="F84" s="104"/>
      <c r="G84" s="104"/>
      <c r="H84" s="104"/>
      <c r="I84" s="8"/>
    </row>
    <row r="85" spans="1:9" x14ac:dyDescent="0.2">
      <c r="A85" s="105" t="s">
        <v>105</v>
      </c>
      <c r="G85" s="8"/>
      <c r="H85" s="8"/>
      <c r="I85" s="8"/>
    </row>
    <row r="86" spans="1:9" x14ac:dyDescent="0.2">
      <c r="A86" s="110" t="s">
        <v>106</v>
      </c>
      <c r="B86" s="110"/>
      <c r="C86" s="110"/>
      <c r="D86" s="110"/>
      <c r="E86" s="110"/>
      <c r="F86" s="110"/>
      <c r="G86" s="110"/>
      <c r="H86" s="110"/>
      <c r="I86" s="8"/>
    </row>
    <row r="87" spans="1:9" x14ac:dyDescent="0.2">
      <c r="A87" s="110"/>
      <c r="B87" s="110"/>
      <c r="C87" s="110"/>
      <c r="D87" s="110"/>
      <c r="E87" s="110"/>
      <c r="F87" s="110"/>
      <c r="G87" s="110"/>
      <c r="H87" s="110"/>
      <c r="I87" s="8"/>
    </row>
    <row r="88" spans="1:9" x14ac:dyDescent="0.2">
      <c r="A88" s="110"/>
      <c r="B88" s="110"/>
      <c r="C88" s="110"/>
      <c r="D88" s="110"/>
      <c r="E88" s="110"/>
      <c r="F88" s="110"/>
      <c r="G88" s="110"/>
      <c r="H88" s="110"/>
      <c r="I88" s="8"/>
    </row>
    <row r="89" spans="1:9" x14ac:dyDescent="0.2">
      <c r="I89" s="8"/>
    </row>
    <row r="90" spans="1:9" x14ac:dyDescent="0.2">
      <c r="I90" s="8"/>
    </row>
    <row r="91" spans="1:9" x14ac:dyDescent="0.2">
      <c r="I91" s="8"/>
    </row>
    <row r="92" spans="1:9" x14ac:dyDescent="0.2">
      <c r="I92" s="8"/>
    </row>
    <row r="93" spans="1:9" x14ac:dyDescent="0.2">
      <c r="I93" s="8"/>
    </row>
    <row r="119" spans="1:7" x14ac:dyDescent="0.2">
      <c r="G119" s="8"/>
    </row>
    <row r="121" spans="1:7" x14ac:dyDescent="0.2">
      <c r="A121" s="107" t="s">
        <v>113</v>
      </c>
      <c r="B121" s="107"/>
      <c r="C121" s="107"/>
      <c r="D121" s="107"/>
      <c r="E121" s="107"/>
      <c r="F121" s="107" t="s">
        <v>114</v>
      </c>
      <c r="G121" s="108">
        <f ca="1">TODAY()</f>
        <v>42026</v>
      </c>
    </row>
  </sheetData>
  <sheetProtection password="8BAF" sheet="1" objects="1" scenarios="1"/>
  <protectedRanges>
    <protectedRange sqref="G21" name="Oblast5"/>
    <protectedRange sqref="E17" name="Oblast4"/>
    <protectedRange sqref="E16" name="Oblast3"/>
    <protectedRange sqref="G8" name="Oblast2"/>
    <protectedRange sqref="G5" name="Oblast1"/>
    <protectedRange sqref="G29" name="Oblast6"/>
    <protectedRange sqref="G30" name="Oblast7"/>
    <protectedRange sqref="G42" name="Oblast8"/>
    <protectedRange sqref="J4" name="Oblast9"/>
  </protectedRanges>
  <mergeCells count="11">
    <mergeCell ref="J29:O30"/>
    <mergeCell ref="J31:K32"/>
    <mergeCell ref="L31:L32"/>
    <mergeCell ref="M31:M32"/>
    <mergeCell ref="N31:N32"/>
    <mergeCell ref="O31:O32"/>
    <mergeCell ref="A86:H88"/>
    <mergeCell ref="A81:B81"/>
    <mergeCell ref="C81:H81"/>
    <mergeCell ref="A82:B82"/>
    <mergeCell ref="C82:H83"/>
  </mergeCells>
  <conditionalFormatting sqref="G38">
    <cfRule type="containsText" dxfId="3" priority="5" operator="containsText" text="NEVYHOVUJE !">
      <formula>NOT(ISERROR(SEARCH("NEVYHOVUJE !",G38)))</formula>
    </cfRule>
  </conditionalFormatting>
  <conditionalFormatting sqref="G55">
    <cfRule type="containsText" dxfId="2" priority="3" operator="containsText" text="NEVYHOVUJE !">
      <formula>NOT(ISERROR(SEARCH("NEVYHOVUJE !",G55)))</formula>
    </cfRule>
  </conditionalFormatting>
  <conditionalFormatting sqref="G71">
    <cfRule type="containsText" dxfId="1" priority="2" operator="containsText" text="NEVYHOVUJE !">
      <formula>NOT(ISERROR(SEARCH("NEVYHOVUJE !",G71)))</formula>
    </cfRule>
  </conditionalFormatting>
  <conditionalFormatting sqref="G76">
    <cfRule type="containsText" dxfId="0" priority="1" operator="containsText" text="NEVYHOVUJE !">
      <formula>NOT(ISERROR(SEARCH("NEVYHOVUJE !",G76)))</formula>
    </cfRule>
  </conditionalFormatting>
  <dataValidations count="2">
    <dataValidation type="list" allowBlank="1" showInputMessage="1" showErrorMessage="1" sqref="G8">
      <formula1>"C18,C20,C22,C24,C27,GL24h,GL28h,GL32h"</formula1>
    </dataValidation>
    <dataValidation type="list" allowBlank="1" showInputMessage="1" showErrorMessage="1" sqref="G5">
      <formula1>"Stálé,Dlouhodobé,Střednědobé,Krátkodobé,Okamžikové"</formula1>
    </dataValidation>
  </dataValidations>
  <pageMargins left="0.98425196850393704" right="0.78740157480314965" top="0.78740157480314965" bottom="0.59055118110236227" header="0.51181102362204722" footer="0.51181102362204722"/>
  <pageSetup paperSize="9" scale="90" firstPageNumber="5" orientation="portrait" useFirstPageNumber="1" horizontalDpi="1200" verticalDpi="1200" r:id="rId1"/>
  <rowBreaks count="1" manualBreakCount="1">
    <brk id="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prostý nosník</vt:lpstr>
      <vt:lpstr>'prostý nosník'!Názvy_tisku</vt:lpstr>
      <vt:lpstr>'prostý nosník'!Oblast_tisku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fremr</dc:creator>
  <cp:lastModifiedBy>x</cp:lastModifiedBy>
  <cp:lastPrinted>2013-08-18T19:34:20Z</cp:lastPrinted>
  <dcterms:created xsi:type="dcterms:W3CDTF">2007-06-25T13:27:38Z</dcterms:created>
  <dcterms:modified xsi:type="dcterms:W3CDTF">2015-01-22T09:03:33Z</dcterms:modified>
</cp:coreProperties>
</file>